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ersons/person.xml" ContentType="application/vnd.ms-excel.person+xml"/>
  <Override PartName="/xl/comments11.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7"/>
  <workbookPr date1904="1" showInkAnnotation="0" codeName="ThisWorkbook" autoCompressPictures="0"/>
  <mc:AlternateContent xmlns:mc="http://schemas.openxmlformats.org/markup-compatibility/2006">
    <mc:Choice Requires="x15">
      <x15ac:absPath xmlns:x15ac="http://schemas.microsoft.com/office/spreadsheetml/2010/11/ac" url="/Users/maymauseth/Alviss Consulting Dropbox/Tariff-Tracking July 2023/ACT/ACT Workbooks/Locked Workbooks/"/>
    </mc:Choice>
  </mc:AlternateContent>
  <xr:revisionPtr revIDLastSave="0" documentId="13_ncr:1_{D80ECC97-BDB5-0F44-8B89-A692BC674A6F}" xr6:coauthVersionLast="47" xr6:coauthVersionMax="47" xr10:uidLastSave="{00000000-0000-0000-0000-000000000000}"/>
  <workbookProtection workbookAlgorithmName="SHA-512" workbookHashValue="u6i8fp0Sbs6i0gvdUq+7jULkFAwAfrEcKB9c74sou6CcvyBjVJJLYm9nBNFqgEWk2/qQpObYlnLsPvQ/yU7XUA==" workbookSaltValue="Jn/z6+S3svH1BqC0qzT8bw==" workbookSpinCount="100000" lockStructure="1"/>
  <bookViews>
    <workbookView xWindow="1320" yWindow="1380" windowWidth="38400" windowHeight="20840" tabRatio="500" activeTab="1" xr2:uid="{00000000-000D-0000-FFFF-FFFF00000000}"/>
  </bookViews>
  <sheets>
    <sheet name="Summary" sheetId="1" r:id="rId1"/>
    <sheet name="Bills 2023" sheetId="23" r:id="rId2"/>
    <sheet name="Bills 2022" sheetId="21" r:id="rId3"/>
    <sheet name="Bills 2021" sheetId="19" r:id="rId4"/>
    <sheet name="Bills 2020" sheetId="16" r:id="rId5"/>
    <sheet name="Bills 2019" sheetId="15" r:id="rId6"/>
    <sheet name="Bills 2018" sheetId="13" r:id="rId7"/>
    <sheet name="Bills 2017" sheetId="11" r:id="rId8"/>
    <sheet name="Bills 2016" sheetId="9" r:id="rId9"/>
    <sheet name="Bills 2015" sheetId="6" r:id="rId10"/>
    <sheet name="Bills 2014" sheetId="4" r:id="rId11"/>
    <sheet name="Bills 2013" sheetId="2" r:id="rId12"/>
    <sheet name="Tariffs 2023" sheetId="22" state="hidden" r:id="rId13"/>
    <sheet name="Tariffs 2022" sheetId="20" state="hidden" r:id="rId14"/>
    <sheet name="Tariffs 2021" sheetId="18" state="hidden" r:id="rId15"/>
    <sheet name="Tariffs 2020" sheetId="17" state="hidden" r:id="rId16"/>
    <sheet name="Tariffs 2019" sheetId="14" state="hidden" r:id="rId17"/>
    <sheet name="Tariffs 2018" sheetId="12" state="hidden" r:id="rId18"/>
    <sheet name="Tariffs 2017" sheetId="10" state="hidden" r:id="rId19"/>
    <sheet name="Tariffs 2016" sheetId="8" state="hidden" r:id="rId20"/>
    <sheet name="Tariffs 2015" sheetId="7" state="hidden" r:id="rId21"/>
    <sheet name="Tariffs 2014" sheetId="5" state="hidden" r:id="rId22"/>
    <sheet name="Tariffs 2013" sheetId="3" state="hidden" r:id="rId23"/>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2" i="23" l="1"/>
  <c r="B12" i="23"/>
  <c r="C12" i="23"/>
  <c r="D12" i="23"/>
  <c r="E12" i="23"/>
  <c r="F12" i="23"/>
  <c r="K12" i="23"/>
  <c r="L12" i="23"/>
  <c r="M12" i="23"/>
  <c r="N12" i="23"/>
  <c r="P12" i="23"/>
  <c r="U12" i="23"/>
  <c r="V12" i="23"/>
  <c r="A13" i="23"/>
  <c r="P13" i="23" s="1"/>
  <c r="B13" i="23"/>
  <c r="C13" i="23"/>
  <c r="D13" i="23"/>
  <c r="E13" i="23"/>
  <c r="F13" i="23"/>
  <c r="K13" i="23"/>
  <c r="L13" i="23"/>
  <c r="M13" i="23"/>
  <c r="N13" i="23"/>
  <c r="U13" i="23"/>
  <c r="V13" i="23"/>
  <c r="A48" i="23"/>
  <c r="P48" i="23" s="1"/>
  <c r="B48" i="23"/>
  <c r="C48" i="23"/>
  <c r="D48" i="23"/>
  <c r="E48" i="23"/>
  <c r="F48" i="23"/>
  <c r="K48" i="23"/>
  <c r="L48" i="23"/>
  <c r="M48" i="23"/>
  <c r="N48" i="23"/>
  <c r="U48" i="23"/>
  <c r="V48" i="23"/>
  <c r="A46" i="23"/>
  <c r="P46" i="23" s="1"/>
  <c r="B46" i="23"/>
  <c r="C46" i="23"/>
  <c r="G46" i="23" s="1"/>
  <c r="I46" i="23" s="1"/>
  <c r="J46" i="23" s="1"/>
  <c r="D46" i="23"/>
  <c r="E46" i="23"/>
  <c r="F46" i="23"/>
  <c r="K46" i="23"/>
  <c r="L46" i="23"/>
  <c r="M46" i="23"/>
  <c r="N46" i="23"/>
  <c r="U46" i="23"/>
  <c r="V46" i="23"/>
  <c r="A47" i="23"/>
  <c r="P47" i="23" s="1"/>
  <c r="B47" i="23"/>
  <c r="C47" i="23"/>
  <c r="D47" i="23"/>
  <c r="E47" i="23"/>
  <c r="F47" i="23"/>
  <c r="K47" i="23"/>
  <c r="L47" i="23"/>
  <c r="M47" i="23"/>
  <c r="N47" i="23"/>
  <c r="O47" i="23" s="1"/>
  <c r="U47" i="23"/>
  <c r="V47" i="23"/>
  <c r="V45" i="23"/>
  <c r="U45" i="23"/>
  <c r="N45" i="23"/>
  <c r="M45" i="23"/>
  <c r="L45" i="23"/>
  <c r="K45" i="23"/>
  <c r="F45" i="23"/>
  <c r="E45" i="23"/>
  <c r="D45" i="23"/>
  <c r="C45" i="23"/>
  <c r="B45" i="23"/>
  <c r="A45" i="23"/>
  <c r="P45" i="23" s="1"/>
  <c r="V44" i="23"/>
  <c r="U44" i="23"/>
  <c r="N44" i="23"/>
  <c r="M44" i="23"/>
  <c r="L44" i="23"/>
  <c r="K44" i="23"/>
  <c r="F44" i="23"/>
  <c r="E44" i="23"/>
  <c r="D44" i="23"/>
  <c r="C44" i="23"/>
  <c r="B44" i="23"/>
  <c r="A44" i="23"/>
  <c r="P44" i="23" s="1"/>
  <c r="V43" i="23"/>
  <c r="U43" i="23"/>
  <c r="N43" i="23"/>
  <c r="M43" i="23"/>
  <c r="L43" i="23"/>
  <c r="K43" i="23"/>
  <c r="F43" i="23"/>
  <c r="E43" i="23"/>
  <c r="D43" i="23"/>
  <c r="C43" i="23"/>
  <c r="B43" i="23"/>
  <c r="A43" i="23"/>
  <c r="P43" i="23" s="1"/>
  <c r="V33" i="23"/>
  <c r="U33" i="23"/>
  <c r="N33" i="23"/>
  <c r="M33" i="23"/>
  <c r="L33" i="23"/>
  <c r="K33" i="23"/>
  <c r="F33" i="23"/>
  <c r="E33" i="23"/>
  <c r="D33" i="23"/>
  <c r="C33" i="23"/>
  <c r="B33" i="23"/>
  <c r="A33" i="23"/>
  <c r="P33" i="23" s="1"/>
  <c r="V32" i="23"/>
  <c r="U32" i="23"/>
  <c r="N32" i="23"/>
  <c r="M32" i="23"/>
  <c r="L32" i="23"/>
  <c r="K32" i="23"/>
  <c r="F32" i="23"/>
  <c r="E32" i="23"/>
  <c r="D32" i="23"/>
  <c r="C32" i="23"/>
  <c r="B32" i="23"/>
  <c r="A32" i="23"/>
  <c r="P32" i="23" s="1"/>
  <c r="V31" i="23"/>
  <c r="U31" i="23"/>
  <c r="N31" i="23"/>
  <c r="M31" i="23"/>
  <c r="L31" i="23"/>
  <c r="K31" i="23"/>
  <c r="F31" i="23"/>
  <c r="E31" i="23"/>
  <c r="D31" i="23"/>
  <c r="C31" i="23"/>
  <c r="B31" i="23"/>
  <c r="A31" i="23"/>
  <c r="P31" i="23" s="1"/>
  <c r="V30" i="23"/>
  <c r="U30" i="23"/>
  <c r="N30" i="23"/>
  <c r="M30" i="23"/>
  <c r="L30" i="23"/>
  <c r="K30" i="23"/>
  <c r="F30" i="23"/>
  <c r="E30" i="23"/>
  <c r="D30" i="23"/>
  <c r="C30" i="23"/>
  <c r="B30" i="23"/>
  <c r="A30" i="23"/>
  <c r="P30" i="23" s="1"/>
  <c r="V21" i="23"/>
  <c r="U21" i="23"/>
  <c r="N21" i="23"/>
  <c r="M21" i="23"/>
  <c r="L21" i="23"/>
  <c r="K21" i="23"/>
  <c r="F21" i="23"/>
  <c r="E21" i="23"/>
  <c r="D21" i="23"/>
  <c r="C21" i="23"/>
  <c r="B21" i="23"/>
  <c r="A21" i="23"/>
  <c r="P21" i="23" s="1"/>
  <c r="V20" i="23"/>
  <c r="U20" i="23"/>
  <c r="N20" i="23"/>
  <c r="M20" i="23"/>
  <c r="L20" i="23"/>
  <c r="K20" i="23"/>
  <c r="F20" i="23"/>
  <c r="E20" i="23"/>
  <c r="D20" i="23"/>
  <c r="C20" i="23"/>
  <c r="B20" i="23"/>
  <c r="A20" i="23"/>
  <c r="P20" i="23" s="1"/>
  <c r="V11" i="23"/>
  <c r="U11" i="23"/>
  <c r="N11" i="23"/>
  <c r="M11" i="23"/>
  <c r="L11" i="23"/>
  <c r="K11" i="23"/>
  <c r="F11" i="23"/>
  <c r="E11" i="23"/>
  <c r="D11" i="23"/>
  <c r="C11" i="23"/>
  <c r="B11" i="23"/>
  <c r="A11" i="23"/>
  <c r="P11" i="23" s="1"/>
  <c r="V10" i="23"/>
  <c r="U10" i="23"/>
  <c r="N10" i="23"/>
  <c r="M10" i="23"/>
  <c r="L10" i="23"/>
  <c r="K10" i="23"/>
  <c r="F10" i="23"/>
  <c r="E10" i="23"/>
  <c r="D10" i="23"/>
  <c r="C10" i="23"/>
  <c r="B10" i="23"/>
  <c r="A10" i="23"/>
  <c r="P10" i="23" s="1"/>
  <c r="V9" i="23"/>
  <c r="U9" i="23"/>
  <c r="N9" i="23"/>
  <c r="M9" i="23"/>
  <c r="L9" i="23"/>
  <c r="K9" i="23"/>
  <c r="F9" i="23"/>
  <c r="E9" i="23"/>
  <c r="D9" i="23"/>
  <c r="C9" i="23"/>
  <c r="B9" i="23"/>
  <c r="A9" i="23"/>
  <c r="P9" i="23" s="1"/>
  <c r="V8" i="23"/>
  <c r="U8" i="23"/>
  <c r="N8" i="23"/>
  <c r="M8" i="23"/>
  <c r="L8" i="23"/>
  <c r="K8" i="23"/>
  <c r="F8" i="23"/>
  <c r="E8" i="23"/>
  <c r="D8" i="23"/>
  <c r="C8" i="23"/>
  <c r="B8" i="23"/>
  <c r="A8" i="23"/>
  <c r="P8" i="23" s="1"/>
  <c r="V44" i="21"/>
  <c r="U44" i="21"/>
  <c r="N44" i="21"/>
  <c r="M44" i="21"/>
  <c r="L44" i="21"/>
  <c r="K44" i="21"/>
  <c r="F44" i="21"/>
  <c r="E44" i="21"/>
  <c r="D44" i="21"/>
  <c r="C44" i="21"/>
  <c r="B44" i="21"/>
  <c r="A44" i="21"/>
  <c r="P44" i="21" s="1"/>
  <c r="V43" i="21"/>
  <c r="U43" i="21"/>
  <c r="N43" i="21"/>
  <c r="M43" i="21"/>
  <c r="L43" i="21"/>
  <c r="K43" i="21"/>
  <c r="F43" i="21"/>
  <c r="E43" i="21"/>
  <c r="D43" i="21"/>
  <c r="C43" i="21"/>
  <c r="B43" i="21"/>
  <c r="A43" i="21"/>
  <c r="P43" i="21" s="1"/>
  <c r="V42" i="21"/>
  <c r="U42" i="21"/>
  <c r="N42" i="21"/>
  <c r="M42" i="21"/>
  <c r="L42" i="21"/>
  <c r="K42" i="21"/>
  <c r="F42" i="21"/>
  <c r="E42" i="21"/>
  <c r="D42" i="21"/>
  <c r="C42" i="21"/>
  <c r="B42" i="21"/>
  <c r="A42" i="21"/>
  <c r="P42" i="21" s="1"/>
  <c r="V32" i="21"/>
  <c r="U32" i="21"/>
  <c r="N32" i="21"/>
  <c r="M32" i="21"/>
  <c r="L32" i="21"/>
  <c r="K32" i="21"/>
  <c r="F32" i="21"/>
  <c r="E32" i="21"/>
  <c r="D32" i="21"/>
  <c r="C32" i="21"/>
  <c r="B32" i="21"/>
  <c r="A32" i="21"/>
  <c r="P32" i="21" s="1"/>
  <c r="V31" i="21"/>
  <c r="U31" i="21"/>
  <c r="N31" i="21"/>
  <c r="M31" i="21"/>
  <c r="L31" i="21"/>
  <c r="K31" i="21"/>
  <c r="F31" i="21"/>
  <c r="E31" i="21"/>
  <c r="D31" i="21"/>
  <c r="C31" i="21"/>
  <c r="B31" i="21"/>
  <c r="A31" i="21"/>
  <c r="P31" i="21" s="1"/>
  <c r="V30" i="21"/>
  <c r="U30" i="21"/>
  <c r="N30" i="21"/>
  <c r="M30" i="21"/>
  <c r="L30" i="21"/>
  <c r="K30" i="21"/>
  <c r="F30" i="21"/>
  <c r="E30" i="21"/>
  <c r="D30" i="21"/>
  <c r="C30" i="21"/>
  <c r="B30" i="21"/>
  <c r="A30" i="21"/>
  <c r="P30" i="21" s="1"/>
  <c r="V29" i="21"/>
  <c r="U29" i="21"/>
  <c r="N29" i="21"/>
  <c r="M29" i="21"/>
  <c r="L29" i="21"/>
  <c r="K29" i="21"/>
  <c r="F29" i="21"/>
  <c r="E29" i="21"/>
  <c r="D29" i="21"/>
  <c r="C29" i="21"/>
  <c r="B29" i="21"/>
  <c r="A29" i="21"/>
  <c r="P29" i="21" s="1"/>
  <c r="V20" i="21"/>
  <c r="U20" i="21"/>
  <c r="N20" i="21"/>
  <c r="M20" i="21"/>
  <c r="L20" i="21"/>
  <c r="K20" i="21"/>
  <c r="F20" i="21"/>
  <c r="E20" i="21"/>
  <c r="D20" i="21"/>
  <c r="C20" i="21"/>
  <c r="B20" i="21"/>
  <c r="A20" i="21"/>
  <c r="P20" i="21" s="1"/>
  <c r="V19" i="21"/>
  <c r="U19" i="21"/>
  <c r="N19" i="21"/>
  <c r="M19" i="21"/>
  <c r="L19" i="21"/>
  <c r="K19" i="21"/>
  <c r="F19" i="21"/>
  <c r="E19" i="21"/>
  <c r="D19" i="21"/>
  <c r="C19" i="21"/>
  <c r="B19" i="21"/>
  <c r="A19" i="21"/>
  <c r="P19" i="21" s="1"/>
  <c r="V12" i="21"/>
  <c r="U12" i="21"/>
  <c r="N12" i="21"/>
  <c r="M12" i="21"/>
  <c r="L12" i="21"/>
  <c r="K12" i="21"/>
  <c r="F12" i="21"/>
  <c r="E12" i="21"/>
  <c r="D12" i="21"/>
  <c r="C12" i="21"/>
  <c r="B12" i="21"/>
  <c r="A12" i="21"/>
  <c r="P12" i="21" s="1"/>
  <c r="V11" i="21"/>
  <c r="U11" i="21"/>
  <c r="N11" i="21"/>
  <c r="M11" i="21"/>
  <c r="L11" i="21"/>
  <c r="K11" i="21"/>
  <c r="F11" i="21"/>
  <c r="E11" i="21"/>
  <c r="D11" i="21"/>
  <c r="C11" i="21"/>
  <c r="B11" i="21"/>
  <c r="A11" i="21"/>
  <c r="P11" i="21" s="1"/>
  <c r="V10" i="21"/>
  <c r="U10" i="21"/>
  <c r="N10" i="21"/>
  <c r="M10" i="21"/>
  <c r="L10" i="21"/>
  <c r="K10" i="21"/>
  <c r="F10" i="21"/>
  <c r="E10" i="21"/>
  <c r="D10" i="21"/>
  <c r="C10" i="21"/>
  <c r="B10" i="21"/>
  <c r="A10" i="21"/>
  <c r="P10" i="21" s="1"/>
  <c r="V9" i="21"/>
  <c r="U9" i="21"/>
  <c r="N9" i="21"/>
  <c r="M9" i="21"/>
  <c r="L9" i="21"/>
  <c r="K9" i="21"/>
  <c r="F9" i="21"/>
  <c r="E9" i="21"/>
  <c r="D9" i="21"/>
  <c r="C9" i="21"/>
  <c r="B9" i="21"/>
  <c r="A9" i="21"/>
  <c r="P9" i="21" s="1"/>
  <c r="V8" i="21"/>
  <c r="U8" i="21"/>
  <c r="N8" i="21"/>
  <c r="M8" i="21"/>
  <c r="L8" i="21"/>
  <c r="K8" i="21"/>
  <c r="F8" i="21"/>
  <c r="E8" i="21"/>
  <c r="D8" i="21"/>
  <c r="C8" i="21"/>
  <c r="B8" i="21"/>
  <c r="A8" i="21"/>
  <c r="P8" i="21" s="1"/>
  <c r="D54" i="19"/>
  <c r="E54" i="19"/>
  <c r="F54" i="19"/>
  <c r="K54" i="19"/>
  <c r="L54" i="19"/>
  <c r="M54" i="19"/>
  <c r="N54" i="19"/>
  <c r="U54" i="19"/>
  <c r="V54" i="19"/>
  <c r="C38" i="19"/>
  <c r="D38" i="19"/>
  <c r="E38" i="19"/>
  <c r="F38" i="19"/>
  <c r="K38" i="19"/>
  <c r="L38" i="19"/>
  <c r="M38" i="19"/>
  <c r="N38" i="19"/>
  <c r="U38" i="19"/>
  <c r="V38" i="19"/>
  <c r="U15" i="19"/>
  <c r="V15" i="19"/>
  <c r="C15" i="19"/>
  <c r="D15" i="19"/>
  <c r="E15" i="19"/>
  <c r="F15" i="19"/>
  <c r="K15" i="19"/>
  <c r="L15" i="19"/>
  <c r="M15" i="19"/>
  <c r="N15" i="19"/>
  <c r="C54" i="19"/>
  <c r="A54" i="19"/>
  <c r="P54" i="19" s="1"/>
  <c r="B54" i="19"/>
  <c r="A38" i="19"/>
  <c r="P38" i="19" s="1"/>
  <c r="B38" i="19"/>
  <c r="A15" i="19"/>
  <c r="P15" i="19" s="1"/>
  <c r="B15" i="19"/>
  <c r="A9" i="19"/>
  <c r="P9" i="19" s="1"/>
  <c r="A8" i="19"/>
  <c r="P8" i="19" s="1"/>
  <c r="V53" i="19"/>
  <c r="V52" i="19"/>
  <c r="V51" i="19"/>
  <c r="V50" i="19"/>
  <c r="V49" i="19"/>
  <c r="V48" i="19"/>
  <c r="V37" i="19"/>
  <c r="V36" i="19"/>
  <c r="V35" i="19"/>
  <c r="V34" i="19"/>
  <c r="V33" i="19"/>
  <c r="V24" i="19"/>
  <c r="V23" i="19"/>
  <c r="V22" i="19"/>
  <c r="V14" i="19"/>
  <c r="V13" i="19"/>
  <c r="V12" i="19"/>
  <c r="V11" i="19"/>
  <c r="V10" i="19"/>
  <c r="V9" i="19"/>
  <c r="V8" i="19"/>
  <c r="U53" i="19"/>
  <c r="U52" i="19"/>
  <c r="U51" i="19"/>
  <c r="U50" i="19"/>
  <c r="U49" i="19"/>
  <c r="U48" i="19"/>
  <c r="U37" i="19"/>
  <c r="U36" i="19"/>
  <c r="U35" i="19"/>
  <c r="U34" i="19"/>
  <c r="U33" i="19"/>
  <c r="U24" i="19"/>
  <c r="U23" i="19"/>
  <c r="U22" i="19"/>
  <c r="U14" i="19"/>
  <c r="U13" i="19"/>
  <c r="U12" i="19"/>
  <c r="U11" i="19"/>
  <c r="U10" i="19"/>
  <c r="U9" i="19"/>
  <c r="U8" i="19"/>
  <c r="N53" i="19"/>
  <c r="N52" i="19"/>
  <c r="N51" i="19"/>
  <c r="N50" i="19"/>
  <c r="N49" i="19"/>
  <c r="N48" i="19"/>
  <c r="N37" i="19"/>
  <c r="N36" i="19"/>
  <c r="N35" i="19"/>
  <c r="N34" i="19"/>
  <c r="N33" i="19"/>
  <c r="N24" i="19"/>
  <c r="N23" i="19"/>
  <c r="N22" i="19"/>
  <c r="N14" i="19"/>
  <c r="N13" i="19"/>
  <c r="N12" i="19"/>
  <c r="N11" i="19"/>
  <c r="N10" i="19"/>
  <c r="N9" i="19"/>
  <c r="N8" i="19"/>
  <c r="M53" i="19"/>
  <c r="M52" i="19"/>
  <c r="M51" i="19"/>
  <c r="M50" i="19"/>
  <c r="M49" i="19"/>
  <c r="M48" i="19"/>
  <c r="M37" i="19"/>
  <c r="M36" i="19"/>
  <c r="M35" i="19"/>
  <c r="M34" i="19"/>
  <c r="M33" i="19"/>
  <c r="M24" i="19"/>
  <c r="M23" i="19"/>
  <c r="M22" i="19"/>
  <c r="M14" i="19"/>
  <c r="M13" i="19"/>
  <c r="M12" i="19"/>
  <c r="M11" i="19"/>
  <c r="M10" i="19"/>
  <c r="M9" i="19"/>
  <c r="M8" i="19"/>
  <c r="L53" i="19"/>
  <c r="L52" i="19"/>
  <c r="L51" i="19"/>
  <c r="L50" i="19"/>
  <c r="L49" i="19"/>
  <c r="L48" i="19"/>
  <c r="L37" i="19"/>
  <c r="L36" i="19"/>
  <c r="L35" i="19"/>
  <c r="L34" i="19"/>
  <c r="L33" i="19"/>
  <c r="L24" i="19"/>
  <c r="L23" i="19"/>
  <c r="L22" i="19"/>
  <c r="L14" i="19"/>
  <c r="L13" i="19"/>
  <c r="L12" i="19"/>
  <c r="L11" i="19"/>
  <c r="L10" i="19"/>
  <c r="L9" i="19"/>
  <c r="L8" i="19"/>
  <c r="K53" i="19"/>
  <c r="K52" i="19"/>
  <c r="K51" i="19"/>
  <c r="K50" i="19"/>
  <c r="K49" i="19"/>
  <c r="K48" i="19"/>
  <c r="K37" i="19"/>
  <c r="K36" i="19"/>
  <c r="K35" i="19"/>
  <c r="K34" i="19"/>
  <c r="K33" i="19"/>
  <c r="K24" i="19"/>
  <c r="K23" i="19"/>
  <c r="K22" i="19"/>
  <c r="K14" i="19"/>
  <c r="K13" i="19"/>
  <c r="K12" i="19"/>
  <c r="K11" i="19"/>
  <c r="K10" i="19"/>
  <c r="K9" i="19"/>
  <c r="K8" i="19"/>
  <c r="F53" i="19"/>
  <c r="F52" i="19"/>
  <c r="F51" i="19"/>
  <c r="F50" i="19"/>
  <c r="F49" i="19"/>
  <c r="F48" i="19"/>
  <c r="F37" i="19"/>
  <c r="F36" i="19"/>
  <c r="F35" i="19"/>
  <c r="F34" i="19"/>
  <c r="F33" i="19"/>
  <c r="F24" i="19"/>
  <c r="F23" i="19"/>
  <c r="F22" i="19"/>
  <c r="F14" i="19"/>
  <c r="F13" i="19"/>
  <c r="F12" i="19"/>
  <c r="F11" i="19"/>
  <c r="F10" i="19"/>
  <c r="F9" i="19"/>
  <c r="F8" i="19"/>
  <c r="E53" i="19"/>
  <c r="E52" i="19"/>
  <c r="E51" i="19"/>
  <c r="E50" i="19"/>
  <c r="E49" i="19"/>
  <c r="E48" i="19"/>
  <c r="E37" i="19"/>
  <c r="E36" i="19"/>
  <c r="E35" i="19"/>
  <c r="E34" i="19"/>
  <c r="E33" i="19"/>
  <c r="E24" i="19"/>
  <c r="E23" i="19"/>
  <c r="E22" i="19"/>
  <c r="E14" i="19"/>
  <c r="E13" i="19"/>
  <c r="E12" i="19"/>
  <c r="E11" i="19"/>
  <c r="E10" i="19"/>
  <c r="E9" i="19"/>
  <c r="E8" i="19"/>
  <c r="D53" i="19"/>
  <c r="D52" i="19"/>
  <c r="D51" i="19"/>
  <c r="D50" i="19"/>
  <c r="D49" i="19"/>
  <c r="D48" i="19"/>
  <c r="D37" i="19"/>
  <c r="D36" i="19"/>
  <c r="D35" i="19"/>
  <c r="D34" i="19"/>
  <c r="D33" i="19"/>
  <c r="D24" i="19"/>
  <c r="D23" i="19"/>
  <c r="D22" i="19"/>
  <c r="D14" i="19"/>
  <c r="D13" i="19"/>
  <c r="D12" i="19"/>
  <c r="D11" i="19"/>
  <c r="D10" i="19"/>
  <c r="D9" i="19"/>
  <c r="D8" i="19"/>
  <c r="C53" i="19"/>
  <c r="C52" i="19"/>
  <c r="C51" i="19"/>
  <c r="C50" i="19"/>
  <c r="C49" i="19"/>
  <c r="C48" i="19"/>
  <c r="C37" i="19"/>
  <c r="C36" i="19"/>
  <c r="C35" i="19"/>
  <c r="C34" i="19"/>
  <c r="C33" i="19"/>
  <c r="C24" i="19"/>
  <c r="C23" i="19"/>
  <c r="C22" i="19"/>
  <c r="C14" i="19"/>
  <c r="C13" i="19"/>
  <c r="C12" i="19"/>
  <c r="C11" i="19"/>
  <c r="C10" i="19"/>
  <c r="C9" i="19"/>
  <c r="C8" i="19"/>
  <c r="B53" i="19"/>
  <c r="B52" i="19"/>
  <c r="B51" i="19"/>
  <c r="B50" i="19"/>
  <c r="B49" i="19"/>
  <c r="B48" i="19"/>
  <c r="B37" i="19"/>
  <c r="B36" i="19"/>
  <c r="B35" i="19"/>
  <c r="B34" i="19"/>
  <c r="B33" i="19"/>
  <c r="B24" i="19"/>
  <c r="B23" i="19"/>
  <c r="B22" i="19"/>
  <c r="B14" i="19"/>
  <c r="B13" i="19"/>
  <c r="B12" i="19"/>
  <c r="B11" i="19"/>
  <c r="B10" i="19"/>
  <c r="B9" i="19"/>
  <c r="B8" i="19"/>
  <c r="A53" i="19"/>
  <c r="P53" i="19" s="1"/>
  <c r="A52" i="19"/>
  <c r="P52" i="19" s="1"/>
  <c r="A51" i="19"/>
  <c r="P51" i="19" s="1"/>
  <c r="A50" i="19"/>
  <c r="A49" i="19"/>
  <c r="P49" i="19" s="1"/>
  <c r="A48" i="19"/>
  <c r="P48" i="19" s="1"/>
  <c r="A37" i="19"/>
  <c r="P37" i="19" s="1"/>
  <c r="A36" i="19"/>
  <c r="P36" i="19" s="1"/>
  <c r="A35" i="19"/>
  <c r="P35" i="19" s="1"/>
  <c r="A34" i="19"/>
  <c r="P34" i="19" s="1"/>
  <c r="A33" i="19"/>
  <c r="P33" i="19" s="1"/>
  <c r="A24" i="19"/>
  <c r="P24" i="19" s="1"/>
  <c r="A23" i="19"/>
  <c r="P23" i="19" s="1"/>
  <c r="A22" i="19"/>
  <c r="P22" i="19" s="1"/>
  <c r="A14" i="19"/>
  <c r="P14" i="19" s="1"/>
  <c r="A13" i="19"/>
  <c r="P13" i="19" s="1"/>
  <c r="A12" i="19"/>
  <c r="P12" i="19" s="1"/>
  <c r="A11" i="19"/>
  <c r="P11" i="19" s="1"/>
  <c r="A10" i="19"/>
  <c r="P10" i="19" s="1"/>
  <c r="P50" i="19"/>
  <c r="O46" i="23" l="1"/>
  <c r="Q46" i="23" s="1"/>
  <c r="S46" i="23" s="1"/>
  <c r="G48" i="23"/>
  <c r="O13" i="23"/>
  <c r="O48" i="23"/>
  <c r="Q48" i="23" s="1"/>
  <c r="I48" i="23"/>
  <c r="J48" i="23" s="1"/>
  <c r="H48" i="23"/>
  <c r="G47" i="23"/>
  <c r="H47" i="23" s="1"/>
  <c r="G12" i="23"/>
  <c r="I12" i="23" s="1"/>
  <c r="J12" i="23" s="1"/>
  <c r="G13" i="23"/>
  <c r="H13" i="23" s="1"/>
  <c r="O12" i="23"/>
  <c r="Q12" i="23" s="1"/>
  <c r="S12" i="23" s="1"/>
  <c r="H46" i="23"/>
  <c r="R46" i="23"/>
  <c r="T46" i="23" s="1"/>
  <c r="O45" i="23"/>
  <c r="O9" i="23"/>
  <c r="O8" i="23"/>
  <c r="G9" i="23"/>
  <c r="H9" i="23" s="1"/>
  <c r="O10" i="23"/>
  <c r="G11" i="23"/>
  <c r="I11" i="23" s="1"/>
  <c r="J11" i="23" s="1"/>
  <c r="O21" i="23"/>
  <c r="G30" i="23"/>
  <c r="H30" i="23" s="1"/>
  <c r="O31" i="23"/>
  <c r="G32" i="23"/>
  <c r="I32" i="23" s="1"/>
  <c r="J32" i="23" s="1"/>
  <c r="O33" i="23"/>
  <c r="G43" i="23"/>
  <c r="I43" i="23" s="1"/>
  <c r="J43" i="23" s="1"/>
  <c r="O44" i="23"/>
  <c r="G45" i="23"/>
  <c r="I45" i="23" s="1"/>
  <c r="J45" i="23" s="1"/>
  <c r="O32" i="23"/>
  <c r="G44" i="23"/>
  <c r="H44" i="23" s="1"/>
  <c r="G20" i="23"/>
  <c r="H20" i="23" s="1"/>
  <c r="G8" i="23"/>
  <c r="H8" i="23" s="1"/>
  <c r="G10" i="23"/>
  <c r="I10" i="23" s="1"/>
  <c r="J10" i="23" s="1"/>
  <c r="O11" i="23"/>
  <c r="O20" i="23"/>
  <c r="G21" i="23"/>
  <c r="I21" i="23" s="1"/>
  <c r="J21" i="23" s="1"/>
  <c r="O30" i="23"/>
  <c r="G31" i="23"/>
  <c r="I31" i="23" s="1"/>
  <c r="G33" i="23"/>
  <c r="H33" i="23" s="1"/>
  <c r="O43" i="23"/>
  <c r="O29" i="21"/>
  <c r="G30" i="21"/>
  <c r="O31" i="21"/>
  <c r="G32" i="21"/>
  <c r="I32" i="21" s="1"/>
  <c r="J32" i="21" s="1"/>
  <c r="O42" i="21"/>
  <c r="O44" i="21"/>
  <c r="G19" i="21"/>
  <c r="H19" i="21" s="1"/>
  <c r="O20" i="21"/>
  <c r="G8" i="21"/>
  <c r="H8" i="21" s="1"/>
  <c r="O9" i="21"/>
  <c r="G10" i="21"/>
  <c r="I10" i="21" s="1"/>
  <c r="J10" i="21" s="1"/>
  <c r="O11" i="21"/>
  <c r="G12" i="21"/>
  <c r="H12" i="21" s="1"/>
  <c r="O8" i="21"/>
  <c r="G9" i="21"/>
  <c r="I9" i="21" s="1"/>
  <c r="J9" i="21" s="1"/>
  <c r="G11" i="21"/>
  <c r="I11" i="21" s="1"/>
  <c r="J11" i="21" s="1"/>
  <c r="O12" i="21"/>
  <c r="O19" i="21"/>
  <c r="G20" i="21"/>
  <c r="I20" i="21" s="1"/>
  <c r="G29" i="21"/>
  <c r="I29" i="21" s="1"/>
  <c r="J29" i="21" s="1"/>
  <c r="O30" i="21"/>
  <c r="O32" i="21"/>
  <c r="G42" i="21"/>
  <c r="H42" i="21" s="1"/>
  <c r="G44" i="21"/>
  <c r="I44" i="21" s="1"/>
  <c r="J44" i="21" s="1"/>
  <c r="G43" i="21"/>
  <c r="H43" i="21" s="1"/>
  <c r="O10" i="21"/>
  <c r="G31" i="21"/>
  <c r="I31" i="21" s="1"/>
  <c r="J31" i="21" s="1"/>
  <c r="O43" i="21"/>
  <c r="H30" i="21"/>
  <c r="I30" i="21"/>
  <c r="J30" i="21" s="1"/>
  <c r="I42" i="21"/>
  <c r="J42" i="21" s="1"/>
  <c r="G54" i="19"/>
  <c r="H54" i="19" s="1"/>
  <c r="O15" i="19"/>
  <c r="O54" i="19"/>
  <c r="O8" i="19"/>
  <c r="O12" i="19"/>
  <c r="O23" i="19"/>
  <c r="O35" i="19"/>
  <c r="O49" i="19"/>
  <c r="O53" i="19"/>
  <c r="O51" i="19"/>
  <c r="O9" i="19"/>
  <c r="O13" i="19"/>
  <c r="O24" i="19"/>
  <c r="O36" i="19"/>
  <c r="O38" i="19"/>
  <c r="G38" i="19"/>
  <c r="I38" i="19" s="1"/>
  <c r="J38" i="19" s="1"/>
  <c r="G15" i="19"/>
  <c r="H15" i="19" s="1"/>
  <c r="I54" i="19"/>
  <c r="J54" i="19" s="1"/>
  <c r="G8" i="19"/>
  <c r="I8" i="19" s="1"/>
  <c r="J8" i="19" s="1"/>
  <c r="G23" i="19"/>
  <c r="H23" i="19" s="1"/>
  <c r="G49" i="19"/>
  <c r="H49" i="19" s="1"/>
  <c r="G48" i="19"/>
  <c r="H48" i="19" s="1"/>
  <c r="G10" i="19"/>
  <c r="H10" i="19" s="1"/>
  <c r="G33" i="19"/>
  <c r="I33" i="19" s="1"/>
  <c r="J33" i="19" s="1"/>
  <c r="G9" i="19"/>
  <c r="H9" i="19" s="1"/>
  <c r="G24" i="19"/>
  <c r="H24" i="19" s="1"/>
  <c r="G50" i="19"/>
  <c r="H50" i="19" s="1"/>
  <c r="O48" i="19"/>
  <c r="O10" i="19"/>
  <c r="O14" i="19"/>
  <c r="O37" i="19"/>
  <c r="G12" i="19"/>
  <c r="H12" i="19" s="1"/>
  <c r="G35" i="19"/>
  <c r="I35" i="19" s="1"/>
  <c r="J35" i="19" s="1"/>
  <c r="G53" i="19"/>
  <c r="I53" i="19" s="1"/>
  <c r="J53" i="19" s="1"/>
  <c r="G52" i="19"/>
  <c r="H52" i="19" s="1"/>
  <c r="G14" i="19"/>
  <c r="H14" i="19" s="1"/>
  <c r="G37" i="19"/>
  <c r="H37" i="19" s="1"/>
  <c r="G13" i="19"/>
  <c r="H13" i="19" s="1"/>
  <c r="G36" i="19"/>
  <c r="H36" i="19" s="1"/>
  <c r="O52" i="19"/>
  <c r="O33" i="19"/>
  <c r="O50" i="19"/>
  <c r="G51" i="19"/>
  <c r="H51" i="19" s="1"/>
  <c r="G11" i="19"/>
  <c r="G22" i="19"/>
  <c r="G34" i="19"/>
  <c r="O11" i="19"/>
  <c r="O22" i="19"/>
  <c r="O34" i="19"/>
  <c r="V14" i="16"/>
  <c r="U14" i="16"/>
  <c r="K14" i="16"/>
  <c r="L14" i="16"/>
  <c r="M14" i="16"/>
  <c r="N14" i="16"/>
  <c r="A14" i="16"/>
  <c r="P14" i="16" s="1"/>
  <c r="C14" i="16"/>
  <c r="D14" i="16"/>
  <c r="E14" i="16"/>
  <c r="F14" i="16"/>
  <c r="B14" i="16"/>
  <c r="A13" i="16"/>
  <c r="P13" i="16" s="1"/>
  <c r="B13" i="16"/>
  <c r="C13" i="16"/>
  <c r="D13" i="16"/>
  <c r="E13" i="16"/>
  <c r="F13" i="16"/>
  <c r="K13" i="16"/>
  <c r="L13" i="16"/>
  <c r="M13" i="16"/>
  <c r="N13" i="16"/>
  <c r="U13" i="16"/>
  <c r="V13" i="16"/>
  <c r="V51" i="16"/>
  <c r="U51" i="16"/>
  <c r="N51" i="16"/>
  <c r="M51" i="16"/>
  <c r="L51" i="16"/>
  <c r="K51" i="16"/>
  <c r="F51" i="16"/>
  <c r="E51" i="16"/>
  <c r="D51" i="16"/>
  <c r="C51" i="16"/>
  <c r="B51" i="16"/>
  <c r="A51" i="16"/>
  <c r="P51" i="16" s="1"/>
  <c r="V50" i="16"/>
  <c r="U50" i="16"/>
  <c r="N50" i="16"/>
  <c r="M50" i="16"/>
  <c r="L50" i="16"/>
  <c r="K50" i="16"/>
  <c r="O50" i="16" s="1"/>
  <c r="F50" i="16"/>
  <c r="E50" i="16"/>
  <c r="D50" i="16"/>
  <c r="C50" i="16"/>
  <c r="B50" i="16"/>
  <c r="A50" i="16"/>
  <c r="P50" i="16" s="1"/>
  <c r="V49" i="16"/>
  <c r="U49" i="16"/>
  <c r="N49" i="16"/>
  <c r="M49" i="16"/>
  <c r="L49" i="16"/>
  <c r="K49" i="16"/>
  <c r="F49" i="16"/>
  <c r="E49" i="16"/>
  <c r="D49" i="16"/>
  <c r="C49" i="16"/>
  <c r="B49" i="16"/>
  <c r="A49" i="16"/>
  <c r="V48" i="16"/>
  <c r="U48" i="16"/>
  <c r="N48" i="16"/>
  <c r="M48" i="16"/>
  <c r="L48" i="16"/>
  <c r="K48" i="16"/>
  <c r="O48" i="16" s="1"/>
  <c r="F48" i="16"/>
  <c r="E48" i="16"/>
  <c r="D48" i="16"/>
  <c r="C48" i="16"/>
  <c r="G48" i="16" s="1"/>
  <c r="B48" i="16"/>
  <c r="A48" i="16"/>
  <c r="P48" i="16" s="1"/>
  <c r="V47" i="16"/>
  <c r="U47" i="16"/>
  <c r="N47" i="16"/>
  <c r="M47" i="16"/>
  <c r="L47" i="16"/>
  <c r="K47" i="16"/>
  <c r="F47" i="16"/>
  <c r="G47" i="16" s="1"/>
  <c r="E47" i="16"/>
  <c r="D47" i="16"/>
  <c r="C47" i="16"/>
  <c r="B47" i="16"/>
  <c r="A47" i="16"/>
  <c r="P47" i="16"/>
  <c r="V46" i="16"/>
  <c r="U46" i="16"/>
  <c r="N46" i="16"/>
  <c r="M46" i="16"/>
  <c r="L46" i="16"/>
  <c r="K46" i="16"/>
  <c r="F46" i="16"/>
  <c r="E46" i="16"/>
  <c r="D46" i="16"/>
  <c r="C46" i="16"/>
  <c r="B46" i="16"/>
  <c r="A46" i="16"/>
  <c r="P46" i="16" s="1"/>
  <c r="V36" i="16"/>
  <c r="U36" i="16"/>
  <c r="N36" i="16"/>
  <c r="M36" i="16"/>
  <c r="L36" i="16"/>
  <c r="K36" i="16"/>
  <c r="F36" i="16"/>
  <c r="E36" i="16"/>
  <c r="D36" i="16"/>
  <c r="C36" i="16"/>
  <c r="B36" i="16"/>
  <c r="A36" i="16"/>
  <c r="P36" i="16" s="1"/>
  <c r="V35" i="16"/>
  <c r="U35" i="16"/>
  <c r="N35" i="16"/>
  <c r="M35" i="16"/>
  <c r="L35" i="16"/>
  <c r="K35" i="16"/>
  <c r="F35" i="16"/>
  <c r="E35" i="16"/>
  <c r="D35" i="16"/>
  <c r="C35" i="16"/>
  <c r="G35" i="16" s="1"/>
  <c r="I35" i="16" s="1"/>
  <c r="J35" i="16" s="1"/>
  <c r="B35" i="16"/>
  <c r="A35" i="16"/>
  <c r="P35" i="16" s="1"/>
  <c r="V34" i="16"/>
  <c r="U34" i="16"/>
  <c r="N34" i="16"/>
  <c r="M34" i="16"/>
  <c r="L34" i="16"/>
  <c r="K34" i="16"/>
  <c r="F34" i="16"/>
  <c r="E34" i="16"/>
  <c r="D34" i="16"/>
  <c r="C34" i="16"/>
  <c r="B34" i="16"/>
  <c r="A34" i="16"/>
  <c r="P34" i="16" s="1"/>
  <c r="V33" i="16"/>
  <c r="U33" i="16"/>
  <c r="N33" i="16"/>
  <c r="M33" i="16"/>
  <c r="L33" i="16"/>
  <c r="K33" i="16"/>
  <c r="O33" i="16" s="1"/>
  <c r="F33" i="16"/>
  <c r="E33" i="16"/>
  <c r="D33" i="16"/>
  <c r="C33" i="16"/>
  <c r="B33" i="16"/>
  <c r="A33" i="16"/>
  <c r="P33" i="16" s="1"/>
  <c r="V32" i="16"/>
  <c r="U32" i="16"/>
  <c r="N32" i="16"/>
  <c r="M32" i="16"/>
  <c r="L32" i="16"/>
  <c r="K32" i="16"/>
  <c r="F32" i="16"/>
  <c r="E32" i="16"/>
  <c r="D32" i="16"/>
  <c r="C32" i="16"/>
  <c r="B32" i="16"/>
  <c r="A32" i="16"/>
  <c r="V23" i="16"/>
  <c r="U23" i="16"/>
  <c r="N23" i="16"/>
  <c r="M23" i="16"/>
  <c r="L23" i="16"/>
  <c r="K23" i="16"/>
  <c r="F23" i="16"/>
  <c r="E23" i="16"/>
  <c r="D23" i="16"/>
  <c r="C23" i="16"/>
  <c r="B23" i="16"/>
  <c r="A23" i="16"/>
  <c r="P23" i="16"/>
  <c r="V22" i="16"/>
  <c r="U22" i="16"/>
  <c r="N22" i="16"/>
  <c r="M22" i="16"/>
  <c r="L22" i="16"/>
  <c r="O22" i="16" s="1"/>
  <c r="K22" i="16"/>
  <c r="F22" i="16"/>
  <c r="E22" i="16"/>
  <c r="D22" i="16"/>
  <c r="C22" i="16"/>
  <c r="B22" i="16"/>
  <c r="A22" i="16"/>
  <c r="P22" i="16" s="1"/>
  <c r="V21" i="16"/>
  <c r="U21" i="16"/>
  <c r="N21" i="16"/>
  <c r="M21" i="16"/>
  <c r="L21" i="16"/>
  <c r="K21" i="16"/>
  <c r="F21" i="16"/>
  <c r="E21" i="16"/>
  <c r="D21" i="16"/>
  <c r="C21" i="16"/>
  <c r="B21" i="16"/>
  <c r="A21" i="16"/>
  <c r="P21" i="16" s="1"/>
  <c r="V12" i="16"/>
  <c r="U12" i="16"/>
  <c r="N12" i="16"/>
  <c r="M12" i="16"/>
  <c r="L12" i="16"/>
  <c r="K12" i="16"/>
  <c r="F12" i="16"/>
  <c r="E12" i="16"/>
  <c r="D12" i="16"/>
  <c r="C12" i="16"/>
  <c r="B12" i="16"/>
  <c r="A12" i="16"/>
  <c r="V11" i="16"/>
  <c r="U11" i="16"/>
  <c r="N11" i="16"/>
  <c r="M11" i="16"/>
  <c r="L11" i="16"/>
  <c r="K11" i="16"/>
  <c r="F11" i="16"/>
  <c r="E11" i="16"/>
  <c r="D11" i="16"/>
  <c r="C11" i="16"/>
  <c r="B11" i="16"/>
  <c r="A11" i="16"/>
  <c r="P11" i="16" s="1"/>
  <c r="V10" i="16"/>
  <c r="U10" i="16"/>
  <c r="N10" i="16"/>
  <c r="M10" i="16"/>
  <c r="L10" i="16"/>
  <c r="K10" i="16"/>
  <c r="O10" i="16" s="1"/>
  <c r="F10" i="16"/>
  <c r="E10" i="16"/>
  <c r="D10" i="16"/>
  <c r="C10" i="16"/>
  <c r="B10" i="16"/>
  <c r="A10" i="16"/>
  <c r="P10" i="16" s="1"/>
  <c r="V9" i="16"/>
  <c r="U9" i="16"/>
  <c r="N9" i="16"/>
  <c r="M9" i="16"/>
  <c r="O9" i="16" s="1"/>
  <c r="L9" i="16"/>
  <c r="K9" i="16"/>
  <c r="F9" i="16"/>
  <c r="E9" i="16"/>
  <c r="D9" i="16"/>
  <c r="C9" i="16"/>
  <c r="B9" i="16"/>
  <c r="A9" i="16"/>
  <c r="P9" i="16" s="1"/>
  <c r="V8" i="16"/>
  <c r="U8" i="16"/>
  <c r="N8" i="16"/>
  <c r="M8" i="16"/>
  <c r="L8" i="16"/>
  <c r="K8" i="16"/>
  <c r="F8" i="16"/>
  <c r="E8" i="16"/>
  <c r="D8" i="16"/>
  <c r="C8" i="16"/>
  <c r="B8" i="16"/>
  <c r="A8" i="16"/>
  <c r="P8" i="16" s="1"/>
  <c r="G50" i="16"/>
  <c r="I50" i="16" s="1"/>
  <c r="P32" i="16"/>
  <c r="O11" i="16"/>
  <c r="P12" i="16"/>
  <c r="P49" i="16"/>
  <c r="G34" i="16"/>
  <c r="I34" i="16" s="1"/>
  <c r="J34" i="16" s="1"/>
  <c r="H34" i="16"/>
  <c r="C50" i="15"/>
  <c r="C13" i="15"/>
  <c r="G13" i="15" s="1"/>
  <c r="H13" i="15" s="1"/>
  <c r="C48" i="15"/>
  <c r="D48" i="15"/>
  <c r="E48" i="15"/>
  <c r="F48" i="15"/>
  <c r="G48" i="15" s="1"/>
  <c r="H48" i="15" s="1"/>
  <c r="K48" i="15"/>
  <c r="L48" i="15"/>
  <c r="M48" i="15"/>
  <c r="N48" i="15"/>
  <c r="S48" i="15"/>
  <c r="T48" i="15"/>
  <c r="C49" i="15"/>
  <c r="D49" i="15"/>
  <c r="E49" i="15"/>
  <c r="F49" i="15"/>
  <c r="K49" i="15"/>
  <c r="L49" i="15"/>
  <c r="M49" i="15"/>
  <c r="N49" i="15"/>
  <c r="S49" i="15"/>
  <c r="T49" i="15"/>
  <c r="D50" i="15"/>
  <c r="E50" i="15"/>
  <c r="F50" i="15"/>
  <c r="G50" i="15" s="1"/>
  <c r="K50" i="15"/>
  <c r="L50" i="15"/>
  <c r="M50" i="15"/>
  <c r="N50" i="15"/>
  <c r="S50" i="15"/>
  <c r="T50" i="15"/>
  <c r="B48" i="15"/>
  <c r="B49" i="15"/>
  <c r="B50" i="15"/>
  <c r="A48" i="15"/>
  <c r="A49" i="15"/>
  <c r="A50" i="15"/>
  <c r="C34" i="15"/>
  <c r="D34" i="15"/>
  <c r="F34" i="15"/>
  <c r="G34" i="15"/>
  <c r="K34" i="15"/>
  <c r="L34" i="15"/>
  <c r="M34" i="15"/>
  <c r="N34" i="15"/>
  <c r="S34" i="15"/>
  <c r="T34" i="15"/>
  <c r="C35" i="15"/>
  <c r="G35" i="15" s="1"/>
  <c r="H35" i="15" s="1"/>
  <c r="D35" i="15"/>
  <c r="F35" i="15"/>
  <c r="K35" i="15"/>
  <c r="L35" i="15"/>
  <c r="M35" i="15"/>
  <c r="N35" i="15"/>
  <c r="S35" i="15"/>
  <c r="T35" i="15"/>
  <c r="B34" i="15"/>
  <c r="B35" i="15"/>
  <c r="A34" i="15"/>
  <c r="A35" i="15"/>
  <c r="C22" i="15"/>
  <c r="D22" i="15"/>
  <c r="F22" i="15"/>
  <c r="G22" i="15"/>
  <c r="H22" i="15" s="1"/>
  <c r="K22" i="15"/>
  <c r="L22" i="15"/>
  <c r="M22" i="15"/>
  <c r="N22" i="15"/>
  <c r="S22" i="15"/>
  <c r="T22" i="15"/>
  <c r="B22" i="15"/>
  <c r="A22" i="15"/>
  <c r="C11" i="15"/>
  <c r="D11" i="15"/>
  <c r="G11" i="15" s="1"/>
  <c r="I11" i="15" s="1"/>
  <c r="J11" i="15" s="1"/>
  <c r="O11" i="15" s="1"/>
  <c r="K11" i="15"/>
  <c r="L11" i="15"/>
  <c r="M11" i="15"/>
  <c r="N11" i="15"/>
  <c r="S11" i="15"/>
  <c r="T11" i="15"/>
  <c r="C12" i="15"/>
  <c r="G12" i="15"/>
  <c r="H12" i="15" s="1"/>
  <c r="D12" i="15"/>
  <c r="K12" i="15"/>
  <c r="L12" i="15"/>
  <c r="M12" i="15"/>
  <c r="N12" i="15"/>
  <c r="S12" i="15"/>
  <c r="T12" i="15"/>
  <c r="D13" i="15"/>
  <c r="K13" i="15"/>
  <c r="L13" i="15"/>
  <c r="M13" i="15"/>
  <c r="N13" i="15"/>
  <c r="S13" i="15"/>
  <c r="T13" i="15"/>
  <c r="B11" i="15"/>
  <c r="B12" i="15"/>
  <c r="B13" i="15"/>
  <c r="A11" i="15"/>
  <c r="A12" i="15"/>
  <c r="A13" i="15"/>
  <c r="I12" i="15"/>
  <c r="G49" i="15"/>
  <c r="I49" i="15" s="1"/>
  <c r="J49" i="15" s="1"/>
  <c r="I13" i="15"/>
  <c r="O13" i="15" s="1"/>
  <c r="I48" i="15"/>
  <c r="J48" i="15" s="1"/>
  <c r="O48" i="15" s="1"/>
  <c r="I22" i="15"/>
  <c r="J22" i="15" s="1"/>
  <c r="O22" i="15" s="1"/>
  <c r="P22" i="15" s="1"/>
  <c r="R22" i="15" s="1"/>
  <c r="J13" i="15"/>
  <c r="O12" i="15"/>
  <c r="Q12" i="15" s="1"/>
  <c r="J12" i="15"/>
  <c r="T47" i="15"/>
  <c r="S47" i="15"/>
  <c r="N47" i="15"/>
  <c r="M47" i="15"/>
  <c r="L47" i="15"/>
  <c r="K47" i="15"/>
  <c r="F47" i="15"/>
  <c r="E47" i="15"/>
  <c r="D47" i="15"/>
  <c r="C47" i="15"/>
  <c r="B47" i="15"/>
  <c r="A47" i="15"/>
  <c r="T46" i="15"/>
  <c r="S46" i="15"/>
  <c r="N46" i="15"/>
  <c r="M46" i="15"/>
  <c r="L46" i="15"/>
  <c r="K46" i="15"/>
  <c r="F46" i="15"/>
  <c r="E46" i="15"/>
  <c r="D46" i="15"/>
  <c r="C46" i="15"/>
  <c r="G46" i="15" s="1"/>
  <c r="I46" i="15" s="1"/>
  <c r="O46" i="15" s="1"/>
  <c r="P46" i="15" s="1"/>
  <c r="R46" i="15" s="1"/>
  <c r="B46" i="15"/>
  <c r="A46" i="15"/>
  <c r="T45" i="15"/>
  <c r="S45" i="15"/>
  <c r="N45" i="15"/>
  <c r="M45" i="15"/>
  <c r="L45" i="15"/>
  <c r="K45" i="15"/>
  <c r="F45" i="15"/>
  <c r="G45" i="15" s="1"/>
  <c r="E45" i="15"/>
  <c r="D45" i="15"/>
  <c r="C45" i="15"/>
  <c r="B45" i="15"/>
  <c r="A45" i="15"/>
  <c r="T33" i="15"/>
  <c r="S33" i="15"/>
  <c r="N33" i="15"/>
  <c r="M33" i="15"/>
  <c r="L33" i="15"/>
  <c r="K33" i="15"/>
  <c r="F33" i="15"/>
  <c r="D33" i="15"/>
  <c r="C33" i="15"/>
  <c r="G33" i="15" s="1"/>
  <c r="B33" i="15"/>
  <c r="A33" i="15"/>
  <c r="T32" i="15"/>
  <c r="S32" i="15"/>
  <c r="N32" i="15"/>
  <c r="M32" i="15"/>
  <c r="L32" i="15"/>
  <c r="K32" i="15"/>
  <c r="F32" i="15"/>
  <c r="D32" i="15"/>
  <c r="C32" i="15"/>
  <c r="B32" i="15"/>
  <c r="A32" i="15"/>
  <c r="T31" i="15"/>
  <c r="S31" i="15"/>
  <c r="N31" i="15"/>
  <c r="P31" i="15" s="1"/>
  <c r="R31" i="15" s="1"/>
  <c r="M31" i="15"/>
  <c r="L31" i="15"/>
  <c r="K31" i="15"/>
  <c r="F31" i="15"/>
  <c r="D31" i="15"/>
  <c r="C31" i="15"/>
  <c r="G31" i="15"/>
  <c r="B31" i="15"/>
  <c r="A31" i="15"/>
  <c r="T21" i="15"/>
  <c r="S21" i="15"/>
  <c r="N21" i="15"/>
  <c r="M21" i="15"/>
  <c r="L21" i="15"/>
  <c r="K21" i="15"/>
  <c r="F21" i="15"/>
  <c r="D21" i="15"/>
  <c r="C21" i="15"/>
  <c r="B21" i="15"/>
  <c r="A21" i="15"/>
  <c r="T20" i="15"/>
  <c r="S20" i="15"/>
  <c r="N20" i="15"/>
  <c r="M20" i="15"/>
  <c r="L20" i="15"/>
  <c r="K20" i="15"/>
  <c r="F20" i="15"/>
  <c r="D20" i="15"/>
  <c r="C20" i="15"/>
  <c r="B20" i="15"/>
  <c r="A20" i="15"/>
  <c r="T10" i="15"/>
  <c r="S10" i="15"/>
  <c r="N10" i="15"/>
  <c r="M10" i="15"/>
  <c r="L10" i="15"/>
  <c r="K10" i="15"/>
  <c r="D10" i="15"/>
  <c r="C10" i="15"/>
  <c r="B10" i="15"/>
  <c r="A10" i="15"/>
  <c r="T9" i="15"/>
  <c r="S9" i="15"/>
  <c r="N9" i="15"/>
  <c r="M9" i="15"/>
  <c r="L9" i="15"/>
  <c r="K9" i="15"/>
  <c r="D9" i="15"/>
  <c r="G9" i="15"/>
  <c r="I9" i="15" s="1"/>
  <c r="C9" i="15"/>
  <c r="B9" i="15"/>
  <c r="A9" i="15"/>
  <c r="T8" i="15"/>
  <c r="S8" i="15"/>
  <c r="N8" i="15"/>
  <c r="M8" i="15"/>
  <c r="L8" i="15"/>
  <c r="K8" i="15"/>
  <c r="D8" i="15"/>
  <c r="C8" i="15"/>
  <c r="B8" i="15"/>
  <c r="A8" i="15"/>
  <c r="C8" i="13"/>
  <c r="G8" i="13" s="1"/>
  <c r="T41" i="13"/>
  <c r="S41" i="13"/>
  <c r="N41" i="13"/>
  <c r="M41" i="13"/>
  <c r="L41" i="13"/>
  <c r="K41" i="13"/>
  <c r="F41" i="13"/>
  <c r="C41" i="13"/>
  <c r="G41" i="13"/>
  <c r="I41" i="13" s="1"/>
  <c r="D41" i="13"/>
  <c r="E41" i="13"/>
  <c r="B41" i="13"/>
  <c r="A41" i="13"/>
  <c r="T40" i="13"/>
  <c r="S40" i="13"/>
  <c r="N40" i="13"/>
  <c r="M40" i="13"/>
  <c r="L40" i="13"/>
  <c r="K40" i="13"/>
  <c r="F40" i="13"/>
  <c r="C40" i="13"/>
  <c r="D40" i="13"/>
  <c r="E40" i="13"/>
  <c r="G40" i="13" s="1"/>
  <c r="B40" i="13"/>
  <c r="A40" i="13"/>
  <c r="T39" i="13"/>
  <c r="S39" i="13"/>
  <c r="N39" i="13"/>
  <c r="M39" i="13"/>
  <c r="L39" i="13"/>
  <c r="K39" i="13"/>
  <c r="F39" i="13"/>
  <c r="C39" i="13"/>
  <c r="G39" i="13" s="1"/>
  <c r="H39" i="13" s="1"/>
  <c r="D39" i="13"/>
  <c r="E39" i="13"/>
  <c r="B39" i="13"/>
  <c r="A39" i="13"/>
  <c r="T29" i="13"/>
  <c r="S29" i="13"/>
  <c r="N29" i="13"/>
  <c r="M29" i="13"/>
  <c r="L29" i="13"/>
  <c r="K29" i="13"/>
  <c r="F29" i="13"/>
  <c r="C29" i="13"/>
  <c r="D29" i="13"/>
  <c r="G29" i="13"/>
  <c r="I29" i="13" s="1"/>
  <c r="B29" i="13"/>
  <c r="A29" i="13"/>
  <c r="T28" i="13"/>
  <c r="S28" i="13"/>
  <c r="N28" i="13"/>
  <c r="M28" i="13"/>
  <c r="L28" i="13"/>
  <c r="K28" i="13"/>
  <c r="F28" i="13"/>
  <c r="D28" i="13"/>
  <c r="C28" i="13"/>
  <c r="B28" i="13"/>
  <c r="A28" i="13"/>
  <c r="T27" i="13"/>
  <c r="S27" i="13"/>
  <c r="N27" i="13"/>
  <c r="M27" i="13"/>
  <c r="L27" i="13"/>
  <c r="K27" i="13"/>
  <c r="F27" i="13"/>
  <c r="D27" i="13"/>
  <c r="C27" i="13"/>
  <c r="G27" i="13"/>
  <c r="B27" i="13"/>
  <c r="A27" i="13"/>
  <c r="T18" i="13"/>
  <c r="S18" i="13"/>
  <c r="N18" i="13"/>
  <c r="M18" i="13"/>
  <c r="L18" i="13"/>
  <c r="K18" i="13"/>
  <c r="F18" i="13"/>
  <c r="G18" i="13"/>
  <c r="H18" i="13" s="1"/>
  <c r="D18" i="13"/>
  <c r="C18" i="13"/>
  <c r="B18" i="13"/>
  <c r="A18" i="13"/>
  <c r="T17" i="13"/>
  <c r="S17" i="13"/>
  <c r="N17" i="13"/>
  <c r="M17" i="13"/>
  <c r="L17" i="13"/>
  <c r="K17" i="13"/>
  <c r="F17" i="13"/>
  <c r="C17" i="13"/>
  <c r="D17" i="13"/>
  <c r="G17" i="13" s="1"/>
  <c r="B17" i="13"/>
  <c r="A17" i="13"/>
  <c r="T10" i="13"/>
  <c r="S10" i="13"/>
  <c r="N10" i="13"/>
  <c r="M10" i="13"/>
  <c r="L10" i="13"/>
  <c r="K10" i="13"/>
  <c r="D10" i="13"/>
  <c r="C10" i="13"/>
  <c r="G10" i="13" s="1"/>
  <c r="B10" i="13"/>
  <c r="A10" i="13"/>
  <c r="T9" i="13"/>
  <c r="S9" i="13"/>
  <c r="N9" i="13"/>
  <c r="M9" i="13"/>
  <c r="L9" i="13"/>
  <c r="K9" i="13"/>
  <c r="D9" i="13"/>
  <c r="C9" i="13"/>
  <c r="G9" i="13" s="1"/>
  <c r="B9" i="13"/>
  <c r="A9" i="13"/>
  <c r="T8" i="13"/>
  <c r="S8" i="13"/>
  <c r="N8" i="13"/>
  <c r="M8" i="13"/>
  <c r="L8" i="13"/>
  <c r="K8" i="13"/>
  <c r="D8" i="13"/>
  <c r="B8" i="13"/>
  <c r="A8" i="13"/>
  <c r="D10" i="11"/>
  <c r="C10" i="11"/>
  <c r="G10" i="11" s="1"/>
  <c r="H10" i="11" s="1"/>
  <c r="N10" i="11"/>
  <c r="D9" i="11"/>
  <c r="C9" i="11"/>
  <c r="G9" i="11"/>
  <c r="N9" i="11"/>
  <c r="T41" i="11"/>
  <c r="S41" i="11"/>
  <c r="N41" i="11"/>
  <c r="M41" i="11"/>
  <c r="L41" i="11"/>
  <c r="K41" i="11"/>
  <c r="F41" i="11"/>
  <c r="E41" i="11"/>
  <c r="D41" i="11"/>
  <c r="G41" i="11" s="1"/>
  <c r="C41" i="11"/>
  <c r="B41" i="11"/>
  <c r="A41" i="11"/>
  <c r="T40" i="11"/>
  <c r="S40" i="11"/>
  <c r="N40" i="11"/>
  <c r="M40" i="11"/>
  <c r="L40" i="11"/>
  <c r="K40" i="11"/>
  <c r="F40" i="11"/>
  <c r="E40" i="11"/>
  <c r="D40" i="11"/>
  <c r="C40" i="11"/>
  <c r="B40" i="11"/>
  <c r="A40" i="11"/>
  <c r="T39" i="11"/>
  <c r="S39" i="11"/>
  <c r="N39" i="11"/>
  <c r="M39" i="11"/>
  <c r="L39" i="11"/>
  <c r="K39" i="11"/>
  <c r="F39" i="11"/>
  <c r="E39" i="11"/>
  <c r="D39" i="11"/>
  <c r="C39" i="11"/>
  <c r="B39" i="11"/>
  <c r="A39" i="11"/>
  <c r="T29" i="11"/>
  <c r="S29" i="11"/>
  <c r="N29" i="11"/>
  <c r="M29" i="11"/>
  <c r="L29" i="11"/>
  <c r="K29" i="11"/>
  <c r="F29" i="11"/>
  <c r="D29" i="11"/>
  <c r="G29" i="11"/>
  <c r="C29" i="11"/>
  <c r="B29" i="11"/>
  <c r="A29" i="11"/>
  <c r="T28" i="11"/>
  <c r="S28" i="11"/>
  <c r="N28" i="11"/>
  <c r="M28" i="11"/>
  <c r="L28" i="11"/>
  <c r="K28" i="11"/>
  <c r="F28" i="11"/>
  <c r="C28" i="11"/>
  <c r="G28" i="11" s="1"/>
  <c r="I28" i="11" s="1"/>
  <c r="D28" i="11"/>
  <c r="B28" i="11"/>
  <c r="A28" i="11"/>
  <c r="T27" i="11"/>
  <c r="S27" i="11"/>
  <c r="N27" i="11"/>
  <c r="M27" i="11"/>
  <c r="L27" i="11"/>
  <c r="K27" i="11"/>
  <c r="F27" i="11"/>
  <c r="D27" i="11"/>
  <c r="C27" i="11"/>
  <c r="G27" i="11" s="1"/>
  <c r="B27" i="11"/>
  <c r="A27" i="11"/>
  <c r="T18" i="11"/>
  <c r="S18" i="11"/>
  <c r="N18" i="11"/>
  <c r="M18" i="11"/>
  <c r="L18" i="11"/>
  <c r="K18" i="11"/>
  <c r="F18" i="11"/>
  <c r="D18" i="11"/>
  <c r="C18" i="11"/>
  <c r="B18" i="11"/>
  <c r="A18" i="11"/>
  <c r="T17" i="11"/>
  <c r="S17" i="11"/>
  <c r="N17" i="11"/>
  <c r="M17" i="11"/>
  <c r="L17" i="11"/>
  <c r="K17" i="11"/>
  <c r="F17" i="11"/>
  <c r="D17" i="11"/>
  <c r="C17" i="11"/>
  <c r="G17" i="11"/>
  <c r="I17" i="11" s="1"/>
  <c r="B17" i="11"/>
  <c r="A17" i="11"/>
  <c r="T10" i="11"/>
  <c r="S10" i="11"/>
  <c r="M10" i="11"/>
  <c r="L10" i="11"/>
  <c r="K10" i="11"/>
  <c r="B10" i="11"/>
  <c r="A10" i="11"/>
  <c r="T9" i="11"/>
  <c r="S9" i="11"/>
  <c r="M9" i="11"/>
  <c r="L9" i="11"/>
  <c r="K9" i="11"/>
  <c r="B9" i="11"/>
  <c r="A9" i="11"/>
  <c r="T8" i="11"/>
  <c r="S8" i="11"/>
  <c r="N8" i="11"/>
  <c r="M8" i="11"/>
  <c r="L8" i="11"/>
  <c r="K8" i="11"/>
  <c r="D8" i="11"/>
  <c r="C8" i="11"/>
  <c r="G8" i="11" s="1"/>
  <c r="B8" i="11"/>
  <c r="A8" i="11"/>
  <c r="G39" i="11"/>
  <c r="H39" i="11"/>
  <c r="G18" i="11"/>
  <c r="I18" i="11" s="1"/>
  <c r="H18" i="11"/>
  <c r="C9" i="2"/>
  <c r="C10" i="2"/>
  <c r="C11" i="2"/>
  <c r="C12" i="2"/>
  <c r="B9" i="2"/>
  <c r="C29" i="2"/>
  <c r="C32" i="2" s="1"/>
  <c r="C33" i="2" s="1"/>
  <c r="C30" i="2"/>
  <c r="C31" i="2"/>
  <c r="B30" i="2"/>
  <c r="B29" i="2"/>
  <c r="B46" i="2"/>
  <c r="B45" i="2"/>
  <c r="B47" i="2" s="1"/>
  <c r="B48" i="2" s="1"/>
  <c r="B44" i="2"/>
  <c r="B43" i="2"/>
  <c r="B31" i="2"/>
  <c r="B18" i="2"/>
  <c r="B17" i="2"/>
  <c r="B16" i="2"/>
  <c r="B10" i="2"/>
  <c r="B11" i="2"/>
  <c r="B12" i="2"/>
  <c r="B46" i="4"/>
  <c r="B47" i="4" s="1"/>
  <c r="B48" i="4" s="1"/>
  <c r="B45" i="4"/>
  <c r="B44" i="4"/>
  <c r="B43" i="4"/>
  <c r="C31" i="4"/>
  <c r="B31" i="4"/>
  <c r="B32" i="4" s="1"/>
  <c r="B33" i="4" s="1"/>
  <c r="C30" i="4"/>
  <c r="C32" i="4"/>
  <c r="C33" i="4"/>
  <c r="B30" i="4"/>
  <c r="C29" i="4"/>
  <c r="B29" i="4"/>
  <c r="B18" i="4"/>
  <c r="B17" i="4"/>
  <c r="B16" i="4"/>
  <c r="B19" i="4" s="1"/>
  <c r="B20" i="4" s="1"/>
  <c r="C10" i="4"/>
  <c r="B10" i="4"/>
  <c r="C9" i="4"/>
  <c r="C11" i="4" s="1"/>
  <c r="C12" i="4" s="1"/>
  <c r="B9" i="4"/>
  <c r="B11" i="4" s="1"/>
  <c r="B12" i="4" s="1"/>
  <c r="D43" i="6"/>
  <c r="D44" i="6"/>
  <c r="D45" i="6"/>
  <c r="D46" i="6"/>
  <c r="B45" i="6"/>
  <c r="B44" i="6"/>
  <c r="B43" i="6"/>
  <c r="B47" i="6" s="1"/>
  <c r="B48" i="6" s="1"/>
  <c r="D29" i="6"/>
  <c r="D30" i="6"/>
  <c r="D31" i="6"/>
  <c r="D17" i="6"/>
  <c r="B17" i="6"/>
  <c r="D16" i="6"/>
  <c r="D19" i="6" s="1"/>
  <c r="D20" i="6" s="1"/>
  <c r="D18" i="6"/>
  <c r="D9" i="6"/>
  <c r="D11" i="6" s="1"/>
  <c r="D12" i="6" s="1"/>
  <c r="D10" i="6"/>
  <c r="C9" i="6"/>
  <c r="B9" i="6"/>
  <c r="B11" i="6" s="1"/>
  <c r="B12" i="6" s="1"/>
  <c r="B46" i="6"/>
  <c r="C31" i="6"/>
  <c r="B31" i="6"/>
  <c r="C30" i="6"/>
  <c r="C32" i="6"/>
  <c r="C33" i="6"/>
  <c r="B30" i="6"/>
  <c r="C29" i="6"/>
  <c r="B29" i="6"/>
  <c r="B18" i="6"/>
  <c r="B16" i="6"/>
  <c r="B19" i="6" s="1"/>
  <c r="B20" i="6" s="1"/>
  <c r="C10" i="6"/>
  <c r="B10" i="6"/>
  <c r="C8" i="9"/>
  <c r="B8" i="9"/>
  <c r="A8" i="9"/>
  <c r="S40" i="9"/>
  <c r="T40" i="9"/>
  <c r="S41" i="9"/>
  <c r="T41" i="9"/>
  <c r="T39" i="9"/>
  <c r="S39" i="9"/>
  <c r="C41" i="9"/>
  <c r="D41" i="9"/>
  <c r="E41" i="9"/>
  <c r="F41" i="9"/>
  <c r="C40" i="9"/>
  <c r="N41" i="9"/>
  <c r="D40" i="9"/>
  <c r="E40" i="9"/>
  <c r="G40" i="9"/>
  <c r="F40" i="9"/>
  <c r="C39" i="9"/>
  <c r="N40" i="9"/>
  <c r="D39" i="9"/>
  <c r="G39" i="9"/>
  <c r="I39" i="9" s="1"/>
  <c r="E39" i="9"/>
  <c r="F39" i="9"/>
  <c r="L39" i="9"/>
  <c r="K40" i="9"/>
  <c r="L40" i="9"/>
  <c r="M40" i="9"/>
  <c r="K41" i="9"/>
  <c r="L41" i="9"/>
  <c r="M41" i="9"/>
  <c r="M39" i="9"/>
  <c r="N39" i="9"/>
  <c r="K39" i="9"/>
  <c r="C29" i="9"/>
  <c r="A40" i="9"/>
  <c r="B40" i="9"/>
  <c r="A41" i="9"/>
  <c r="B41" i="9"/>
  <c r="B39" i="9"/>
  <c r="A39" i="9"/>
  <c r="A29" i="9"/>
  <c r="S28" i="9"/>
  <c r="T28" i="9"/>
  <c r="S29" i="9"/>
  <c r="T29" i="9"/>
  <c r="T27" i="9"/>
  <c r="S27" i="9"/>
  <c r="D29" i="9"/>
  <c r="G29" i="9" s="1"/>
  <c r="F29" i="9"/>
  <c r="C28" i="9"/>
  <c r="N29" i="9"/>
  <c r="D28" i="9"/>
  <c r="G28" i="9" s="1"/>
  <c r="F28" i="9"/>
  <c r="C27" i="9"/>
  <c r="G27" i="9" s="1"/>
  <c r="N28" i="9"/>
  <c r="D27" i="9"/>
  <c r="F27" i="9"/>
  <c r="H27" i="9"/>
  <c r="L27" i="9"/>
  <c r="K28" i="9"/>
  <c r="L28" i="9"/>
  <c r="M28" i="9"/>
  <c r="K29" i="9"/>
  <c r="L29" i="9"/>
  <c r="M29" i="9"/>
  <c r="M27" i="9"/>
  <c r="N27" i="9"/>
  <c r="K27" i="9"/>
  <c r="C18" i="9"/>
  <c r="A28" i="9"/>
  <c r="B28" i="9"/>
  <c r="B29" i="9"/>
  <c r="B27" i="9"/>
  <c r="A27" i="9"/>
  <c r="A18" i="9"/>
  <c r="S18" i="9"/>
  <c r="T18" i="9"/>
  <c r="T17" i="9"/>
  <c r="S17" i="9"/>
  <c r="D18" i="9"/>
  <c r="F18" i="9"/>
  <c r="C17" i="9"/>
  <c r="G17" i="9" s="1"/>
  <c r="H17" i="9" s="1"/>
  <c r="N18" i="9"/>
  <c r="D17" i="9"/>
  <c r="F17" i="9"/>
  <c r="L17" i="9"/>
  <c r="K18" i="9"/>
  <c r="L18" i="9"/>
  <c r="M18" i="9"/>
  <c r="M17" i="9"/>
  <c r="N17" i="9"/>
  <c r="K17" i="9"/>
  <c r="C10" i="9"/>
  <c r="B18" i="9"/>
  <c r="B17" i="9"/>
  <c r="A17" i="9"/>
  <c r="A10" i="9"/>
  <c r="S9" i="9"/>
  <c r="T9" i="9"/>
  <c r="S10" i="9"/>
  <c r="T10" i="9"/>
  <c r="T8" i="9"/>
  <c r="S8" i="9"/>
  <c r="C9" i="9"/>
  <c r="D9" i="9"/>
  <c r="G9" i="9"/>
  <c r="N9" i="9"/>
  <c r="D10" i="9"/>
  <c r="G10" i="9"/>
  <c r="N10" i="9"/>
  <c r="D8" i="9"/>
  <c r="G8" i="9"/>
  <c r="I8" i="9" s="1"/>
  <c r="L8" i="9"/>
  <c r="K9" i="9"/>
  <c r="L9" i="9"/>
  <c r="M9" i="9"/>
  <c r="K10" i="9"/>
  <c r="L10" i="9"/>
  <c r="M10" i="9"/>
  <c r="M8" i="9"/>
  <c r="N8" i="9"/>
  <c r="K8" i="9"/>
  <c r="A9" i="9"/>
  <c r="B9" i="9"/>
  <c r="B10" i="9"/>
  <c r="H29" i="13"/>
  <c r="H8" i="9"/>
  <c r="H10" i="9"/>
  <c r="I10" i="9"/>
  <c r="O10" i="9"/>
  <c r="P10" i="9" s="1"/>
  <c r="R10" i="9" s="1"/>
  <c r="J18" i="11"/>
  <c r="O18" i="11"/>
  <c r="P18" i="11" s="1"/>
  <c r="R18" i="11" s="1"/>
  <c r="J10" i="9"/>
  <c r="Q10" i="9"/>
  <c r="H29" i="9"/>
  <c r="I29" i="9"/>
  <c r="J29" i="9" s="1"/>
  <c r="H9" i="9"/>
  <c r="I9" i="9"/>
  <c r="O9" i="9" s="1"/>
  <c r="H28" i="11"/>
  <c r="H9" i="11"/>
  <c r="I9" i="11"/>
  <c r="I17" i="9"/>
  <c r="I27" i="9"/>
  <c r="O27" i="9" s="1"/>
  <c r="I39" i="11"/>
  <c r="H11" i="15"/>
  <c r="G10" i="15"/>
  <c r="H10" i="15" s="1"/>
  <c r="I9" i="13"/>
  <c r="O9" i="13" s="1"/>
  <c r="Q9" i="13" s="1"/>
  <c r="H9" i="13"/>
  <c r="G20" i="15"/>
  <c r="I20" i="15"/>
  <c r="O20" i="15"/>
  <c r="I31" i="15"/>
  <c r="O31" i="15" s="1"/>
  <c r="H31" i="15"/>
  <c r="J17" i="9"/>
  <c r="O17" i="9"/>
  <c r="P17" i="9" s="1"/>
  <c r="R17" i="9" s="1"/>
  <c r="J9" i="11"/>
  <c r="O9" i="11"/>
  <c r="P9" i="11" s="1"/>
  <c r="R9" i="11" s="1"/>
  <c r="O39" i="11"/>
  <c r="J39" i="11"/>
  <c r="J9" i="13"/>
  <c r="H20" i="15"/>
  <c r="J20" i="15"/>
  <c r="J31" i="15"/>
  <c r="Q39" i="11"/>
  <c r="P39" i="11"/>
  <c r="R39" i="11"/>
  <c r="Q31" i="15"/>
  <c r="S48" i="23" l="1"/>
  <c r="R48" i="23"/>
  <c r="T48" i="23" s="1"/>
  <c r="I47" i="23"/>
  <c r="J47" i="23" s="1"/>
  <c r="I13" i="23"/>
  <c r="J13" i="23" s="1"/>
  <c r="R12" i="23"/>
  <c r="T12" i="23" s="1"/>
  <c r="H12" i="23"/>
  <c r="Q47" i="23"/>
  <c r="I9" i="23"/>
  <c r="J9" i="23" s="1"/>
  <c r="H43" i="23"/>
  <c r="I44" i="23"/>
  <c r="J44" i="23" s="1"/>
  <c r="I30" i="23"/>
  <c r="J30" i="23" s="1"/>
  <c r="H45" i="23"/>
  <c r="H11" i="23"/>
  <c r="H32" i="23"/>
  <c r="H21" i="23"/>
  <c r="H10" i="23"/>
  <c r="I8" i="23"/>
  <c r="J8" i="23" s="1"/>
  <c r="Q32" i="23"/>
  <c r="S32" i="23" s="1"/>
  <c r="Q11" i="23"/>
  <c r="S11" i="23" s="1"/>
  <c r="I33" i="23"/>
  <c r="I20" i="23"/>
  <c r="J20" i="23" s="1"/>
  <c r="J31" i="23"/>
  <c r="Q31" i="23"/>
  <c r="S31" i="23" s="1"/>
  <c r="H31" i="23"/>
  <c r="Q10" i="23"/>
  <c r="S10" i="23" s="1"/>
  <c r="Q45" i="23"/>
  <c r="S45" i="23" s="1"/>
  <c r="Q43" i="23"/>
  <c r="S43" i="23" s="1"/>
  <c r="Q21" i="23"/>
  <c r="S21" i="23" s="1"/>
  <c r="I19" i="21"/>
  <c r="J19" i="21" s="1"/>
  <c r="H11" i="21"/>
  <c r="H32" i="21"/>
  <c r="I8" i="21"/>
  <c r="J8" i="21" s="1"/>
  <c r="Q11" i="21"/>
  <c r="S11" i="21" s="1"/>
  <c r="H10" i="21"/>
  <c r="H31" i="21"/>
  <c r="H9" i="21"/>
  <c r="I12" i="21"/>
  <c r="Q44" i="21"/>
  <c r="S44" i="21" s="1"/>
  <c r="H29" i="21"/>
  <c r="Q29" i="21" s="1"/>
  <c r="S29" i="21" s="1"/>
  <c r="Q42" i="21"/>
  <c r="S42" i="21" s="1"/>
  <c r="H44" i="21"/>
  <c r="I43" i="21"/>
  <c r="J43" i="21" s="1"/>
  <c r="J20" i="21"/>
  <c r="Q20" i="21"/>
  <c r="S20" i="21" s="1"/>
  <c r="H20" i="21"/>
  <c r="Q9" i="21"/>
  <c r="S9" i="21" s="1"/>
  <c r="Q32" i="21"/>
  <c r="Q8" i="21"/>
  <c r="Q10" i="21"/>
  <c r="Q30" i="21"/>
  <c r="Q19" i="21"/>
  <c r="Q31" i="21"/>
  <c r="Q11" i="15"/>
  <c r="P11" i="15"/>
  <c r="R11" i="15" s="1"/>
  <c r="H8" i="13"/>
  <c r="I8" i="13"/>
  <c r="I10" i="13"/>
  <c r="H10" i="13"/>
  <c r="Q13" i="15"/>
  <c r="P13" i="15"/>
  <c r="R13" i="15" s="1"/>
  <c r="H8" i="11"/>
  <c r="I8" i="11"/>
  <c r="Q48" i="15"/>
  <c r="P48" i="15"/>
  <c r="R48" i="15" s="1"/>
  <c r="P9" i="9"/>
  <c r="R9" i="9" s="1"/>
  <c r="Q9" i="9"/>
  <c r="I27" i="11"/>
  <c r="H27" i="11"/>
  <c r="H50" i="15"/>
  <c r="I50" i="15"/>
  <c r="J17" i="11"/>
  <c r="O8" i="9"/>
  <c r="J8" i="9"/>
  <c r="I17" i="13"/>
  <c r="H17" i="13"/>
  <c r="Q27" i="9"/>
  <c r="P27" i="9"/>
  <c r="R27" i="9" s="1"/>
  <c r="J28" i="11"/>
  <c r="O28" i="11"/>
  <c r="I45" i="15"/>
  <c r="H45" i="15"/>
  <c r="O39" i="9"/>
  <c r="J39" i="9"/>
  <c r="O9" i="15"/>
  <c r="J9" i="15"/>
  <c r="H28" i="9"/>
  <c r="I28" i="9"/>
  <c r="O41" i="13"/>
  <c r="J41" i="13"/>
  <c r="H33" i="15"/>
  <c r="I33" i="15"/>
  <c r="J33" i="15" s="1"/>
  <c r="O33" i="15" s="1"/>
  <c r="J9" i="9"/>
  <c r="H41" i="13"/>
  <c r="J29" i="13"/>
  <c r="O29" i="13"/>
  <c r="J46" i="15"/>
  <c r="I10" i="15"/>
  <c r="J10" i="15" s="1"/>
  <c r="O10" i="15" s="1"/>
  <c r="B19" i="2"/>
  <c r="B20" i="2" s="1"/>
  <c r="B32" i="2"/>
  <c r="B33" i="2" s="1"/>
  <c r="H29" i="11"/>
  <c r="I29" i="11"/>
  <c r="G28" i="13"/>
  <c r="H9" i="15"/>
  <c r="G21" i="15"/>
  <c r="J27" i="9"/>
  <c r="H41" i="11"/>
  <c r="I41" i="11"/>
  <c r="I27" i="13"/>
  <c r="H27" i="13"/>
  <c r="H49" i="15"/>
  <c r="Q18" i="11"/>
  <c r="P20" i="15"/>
  <c r="R20" i="15" s="1"/>
  <c r="Q20" i="15"/>
  <c r="I10" i="11"/>
  <c r="Q46" i="15"/>
  <c r="Q9" i="11"/>
  <c r="I18" i="13"/>
  <c r="G41" i="9"/>
  <c r="I34" i="15"/>
  <c r="J34" i="15" s="1"/>
  <c r="O34" i="15" s="1"/>
  <c r="H34" i="15"/>
  <c r="Q22" i="15"/>
  <c r="H17" i="11"/>
  <c r="O17" i="11" s="1"/>
  <c r="Q17" i="9"/>
  <c r="H46" i="15"/>
  <c r="H39" i="9"/>
  <c r="H40" i="9"/>
  <c r="I40" i="9"/>
  <c r="D32" i="6"/>
  <c r="D33" i="6" s="1"/>
  <c r="O29" i="9"/>
  <c r="O49" i="15"/>
  <c r="C11" i="6"/>
  <c r="C12" i="6" s="1"/>
  <c r="I35" i="15"/>
  <c r="I40" i="13"/>
  <c r="H40" i="13"/>
  <c r="D47" i="6"/>
  <c r="D48" i="6" s="1"/>
  <c r="P12" i="15"/>
  <c r="R12" i="15" s="1"/>
  <c r="I39" i="13"/>
  <c r="B32" i="6"/>
  <c r="B33" i="6" s="1"/>
  <c r="P9" i="13"/>
  <c r="R9" i="13" s="1"/>
  <c r="G18" i="9"/>
  <c r="G40" i="11"/>
  <c r="G32" i="15"/>
  <c r="G47" i="15"/>
  <c r="O8" i="16"/>
  <c r="O34" i="16"/>
  <c r="Q34" i="16" s="1"/>
  <c r="O51" i="16"/>
  <c r="O13" i="16"/>
  <c r="O14" i="16"/>
  <c r="G22" i="16"/>
  <c r="I22" i="16" s="1"/>
  <c r="J22" i="16" s="1"/>
  <c r="O23" i="16"/>
  <c r="G32" i="16"/>
  <c r="H32" i="16" s="1"/>
  <c r="O36" i="16"/>
  <c r="G49" i="16"/>
  <c r="I49" i="16" s="1"/>
  <c r="J49" i="16" s="1"/>
  <c r="H33" i="19"/>
  <c r="Q33" i="19" s="1"/>
  <c r="S33" i="19" s="1"/>
  <c r="O12" i="16"/>
  <c r="O47" i="16"/>
  <c r="G8" i="16"/>
  <c r="G11" i="16"/>
  <c r="I11" i="16" s="1"/>
  <c r="O46" i="16"/>
  <c r="G8" i="15"/>
  <c r="G23" i="16"/>
  <c r="H23" i="16" s="1"/>
  <c r="O32" i="16"/>
  <c r="G33" i="16"/>
  <c r="O35" i="16"/>
  <c r="O49" i="16"/>
  <c r="I52" i="19"/>
  <c r="J52" i="19" s="1"/>
  <c r="I36" i="19"/>
  <c r="J36" i="19" s="1"/>
  <c r="I23" i="19"/>
  <c r="J23" i="19" s="1"/>
  <c r="H8" i="19"/>
  <c r="Q8" i="19" s="1"/>
  <c r="S8" i="19" s="1"/>
  <c r="H38" i="19"/>
  <c r="I51" i="19"/>
  <c r="J51" i="19" s="1"/>
  <c r="I15" i="19"/>
  <c r="J15" i="19" s="1"/>
  <c r="I50" i="19"/>
  <c r="J50" i="19" s="1"/>
  <c r="I10" i="19"/>
  <c r="J10" i="19" s="1"/>
  <c r="I14" i="19"/>
  <c r="J14" i="19" s="1"/>
  <c r="H35" i="19"/>
  <c r="I12" i="19"/>
  <c r="J12" i="19" s="1"/>
  <c r="Q38" i="19"/>
  <c r="S38" i="19" s="1"/>
  <c r="I13" i="19"/>
  <c r="J13" i="19" s="1"/>
  <c r="Q15" i="19"/>
  <c r="Q54" i="19"/>
  <c r="I49" i="19"/>
  <c r="J49" i="19" s="1"/>
  <c r="I48" i="19"/>
  <c r="J48" i="19" s="1"/>
  <c r="I37" i="19"/>
  <c r="J37" i="19" s="1"/>
  <c r="H53" i="19"/>
  <c r="I24" i="19"/>
  <c r="J24" i="19" s="1"/>
  <c r="I9" i="19"/>
  <c r="Q14" i="19"/>
  <c r="S14" i="19" s="1"/>
  <c r="Q35" i="19"/>
  <c r="S35" i="19" s="1"/>
  <c r="H34" i="19"/>
  <c r="I34" i="19"/>
  <c r="J34" i="19" s="1"/>
  <c r="Q36" i="19"/>
  <c r="H22" i="19"/>
  <c r="I22" i="19"/>
  <c r="J22" i="19" s="1"/>
  <c r="Q52" i="19"/>
  <c r="H11" i="19"/>
  <c r="I11" i="19"/>
  <c r="J11" i="19" s="1"/>
  <c r="Q50" i="19"/>
  <c r="Q53" i="19"/>
  <c r="Q51" i="19"/>
  <c r="G13" i="16"/>
  <c r="I13" i="16" s="1"/>
  <c r="G9" i="16"/>
  <c r="H9" i="16" s="1"/>
  <c r="G10" i="16"/>
  <c r="I10" i="16" s="1"/>
  <c r="J10" i="16" s="1"/>
  <c r="G14" i="16"/>
  <c r="H14" i="16" s="1"/>
  <c r="I47" i="16"/>
  <c r="J47" i="16" s="1"/>
  <c r="H47" i="16"/>
  <c r="H22" i="16"/>
  <c r="I33" i="16"/>
  <c r="J33" i="16" s="1"/>
  <c r="H33" i="16"/>
  <c r="Q35" i="16"/>
  <c r="S35" i="16" s="1"/>
  <c r="R35" i="16"/>
  <c r="T35" i="16" s="1"/>
  <c r="H48" i="16"/>
  <c r="I48" i="16"/>
  <c r="J48" i="16" s="1"/>
  <c r="Q47" i="16"/>
  <c r="S47" i="16" s="1"/>
  <c r="I14" i="16"/>
  <c r="J14" i="16" s="1"/>
  <c r="G51" i="16"/>
  <c r="H51" i="16" s="1"/>
  <c r="H50" i="16"/>
  <c r="G21" i="16"/>
  <c r="I21" i="16" s="1"/>
  <c r="J21" i="16" s="1"/>
  <c r="H35" i="16"/>
  <c r="G12" i="16"/>
  <c r="I12" i="16" s="1"/>
  <c r="O21" i="16"/>
  <c r="G36" i="16"/>
  <c r="H36" i="16" s="1"/>
  <c r="G46" i="16"/>
  <c r="H21" i="16"/>
  <c r="I46" i="16"/>
  <c r="J46" i="16" s="1"/>
  <c r="H46" i="16"/>
  <c r="I8" i="16"/>
  <c r="J8" i="16" s="1"/>
  <c r="H8" i="16"/>
  <c r="J50" i="16"/>
  <c r="Q50" i="16"/>
  <c r="I32" i="16"/>
  <c r="Q13" i="23" l="1"/>
  <c r="S47" i="23"/>
  <c r="R47" i="23"/>
  <c r="T47" i="23" s="1"/>
  <c r="Q44" i="23"/>
  <c r="Q9" i="23"/>
  <c r="S9" i="23" s="1"/>
  <c r="S13" i="23"/>
  <c r="R13" i="23"/>
  <c r="T13" i="23" s="1"/>
  <c r="Q30" i="23"/>
  <c r="Q8" i="23"/>
  <c r="S8" i="23" s="1"/>
  <c r="R11" i="23"/>
  <c r="T11" i="23" s="1"/>
  <c r="Q20" i="23"/>
  <c r="S20" i="23" s="1"/>
  <c r="R32" i="23"/>
  <c r="T32" i="23" s="1"/>
  <c r="J33" i="23"/>
  <c r="Q33" i="23"/>
  <c r="R45" i="23"/>
  <c r="T45" i="23" s="1"/>
  <c r="R10" i="23"/>
  <c r="T10" i="23" s="1"/>
  <c r="R31" i="23"/>
  <c r="T31" i="23" s="1"/>
  <c r="R21" i="23"/>
  <c r="T21" i="23" s="1"/>
  <c r="R43" i="23"/>
  <c r="T43" i="23" s="1"/>
  <c r="R8" i="23"/>
  <c r="T8" i="23" s="1"/>
  <c r="S30" i="23"/>
  <c r="R30" i="23"/>
  <c r="T30" i="23" s="1"/>
  <c r="S44" i="23"/>
  <c r="R44" i="23"/>
  <c r="T44" i="23" s="1"/>
  <c r="R11" i="21"/>
  <c r="T11" i="21" s="1"/>
  <c r="R44" i="21"/>
  <c r="T44" i="21" s="1"/>
  <c r="R29" i="21"/>
  <c r="T29" i="21" s="1"/>
  <c r="J12" i="21"/>
  <c r="Q12" i="21"/>
  <c r="R20" i="21"/>
  <c r="T20" i="21" s="1"/>
  <c r="R42" i="21"/>
  <c r="T42" i="21" s="1"/>
  <c r="Q43" i="21"/>
  <c r="R9" i="21"/>
  <c r="T9" i="21" s="1"/>
  <c r="S31" i="21"/>
  <c r="R31" i="21"/>
  <c r="T31" i="21" s="1"/>
  <c r="S8" i="21"/>
  <c r="R8" i="21"/>
  <c r="T8" i="21" s="1"/>
  <c r="S32" i="21"/>
  <c r="R32" i="21"/>
  <c r="T32" i="21" s="1"/>
  <c r="S10" i="21"/>
  <c r="R10" i="21"/>
  <c r="T10" i="21" s="1"/>
  <c r="S19" i="21"/>
  <c r="R19" i="21"/>
  <c r="T19" i="21" s="1"/>
  <c r="S30" i="21"/>
  <c r="R30" i="21"/>
  <c r="T30" i="21" s="1"/>
  <c r="P17" i="11"/>
  <c r="R17" i="11" s="1"/>
  <c r="Q17" i="11"/>
  <c r="S34" i="16"/>
  <c r="R34" i="16"/>
  <c r="T34" i="16" s="1"/>
  <c r="Q11" i="16"/>
  <c r="J11" i="16"/>
  <c r="J41" i="11"/>
  <c r="O41" i="11"/>
  <c r="Q33" i="15"/>
  <c r="P33" i="15"/>
  <c r="R33" i="15" s="1"/>
  <c r="P49" i="15"/>
  <c r="R49" i="15" s="1"/>
  <c r="Q49" i="15"/>
  <c r="O10" i="11"/>
  <c r="J10" i="11"/>
  <c r="P39" i="9"/>
  <c r="R39" i="9" s="1"/>
  <c r="Q39" i="9"/>
  <c r="O17" i="13"/>
  <c r="J17" i="13"/>
  <c r="O27" i="11"/>
  <c r="J27" i="11"/>
  <c r="J39" i="13"/>
  <c r="O39" i="13"/>
  <c r="Q29" i="9"/>
  <c r="P29" i="9"/>
  <c r="R29" i="9" s="1"/>
  <c r="Q10" i="15"/>
  <c r="P10" i="15"/>
  <c r="R10" i="15" s="1"/>
  <c r="I8" i="15"/>
  <c r="H8" i="15"/>
  <c r="H21" i="15"/>
  <c r="I21" i="15"/>
  <c r="J21" i="15" s="1"/>
  <c r="O21" i="15" s="1"/>
  <c r="Q41" i="13"/>
  <c r="P41" i="13"/>
  <c r="R41" i="13" s="1"/>
  <c r="J45" i="15"/>
  <c r="O45" i="15"/>
  <c r="Q8" i="9"/>
  <c r="P8" i="9"/>
  <c r="R8" i="9" s="1"/>
  <c r="O10" i="13"/>
  <c r="J10" i="13"/>
  <c r="H12" i="16"/>
  <c r="H10" i="16"/>
  <c r="H49" i="16"/>
  <c r="I23" i="16"/>
  <c r="Q13" i="19"/>
  <c r="I47" i="15"/>
  <c r="J47" i="15" s="1"/>
  <c r="O47" i="15" s="1"/>
  <c r="H47" i="15"/>
  <c r="J40" i="9"/>
  <c r="O40" i="9"/>
  <c r="P34" i="15"/>
  <c r="R34" i="15" s="1"/>
  <c r="Q34" i="15"/>
  <c r="Q29" i="13"/>
  <c r="P29" i="13"/>
  <c r="R29" i="13" s="1"/>
  <c r="J28" i="9"/>
  <c r="O28" i="9"/>
  <c r="Q28" i="11"/>
  <c r="P28" i="11"/>
  <c r="R28" i="11" s="1"/>
  <c r="O8" i="13"/>
  <c r="J8" i="13"/>
  <c r="Q21" i="16"/>
  <c r="S21" i="16" s="1"/>
  <c r="Q13" i="16"/>
  <c r="I32" i="15"/>
  <c r="H32" i="15"/>
  <c r="I41" i="9"/>
  <c r="H41" i="9"/>
  <c r="H28" i="13"/>
  <c r="I28" i="13"/>
  <c r="I9" i="16"/>
  <c r="J9" i="16" s="1"/>
  <c r="H11" i="16"/>
  <c r="I40" i="11"/>
  <c r="H40" i="11"/>
  <c r="O40" i="13"/>
  <c r="J40" i="13"/>
  <c r="O18" i="13"/>
  <c r="J18" i="13"/>
  <c r="J29" i="11"/>
  <c r="O29" i="11"/>
  <c r="O50" i="15"/>
  <c r="J50" i="15"/>
  <c r="O8" i="11"/>
  <c r="J8" i="11"/>
  <c r="I51" i="16"/>
  <c r="J51" i="16" s="1"/>
  <c r="Q14" i="16"/>
  <c r="S14" i="16" s="1"/>
  <c r="H18" i="9"/>
  <c r="I18" i="9"/>
  <c r="O35" i="15"/>
  <c r="J35" i="15"/>
  <c r="O27" i="13"/>
  <c r="J27" i="13"/>
  <c r="Q9" i="15"/>
  <c r="P9" i="15"/>
  <c r="R9" i="15" s="1"/>
  <c r="Q23" i="19"/>
  <c r="Q37" i="19"/>
  <c r="R37" i="19" s="1"/>
  <c r="T37" i="19" s="1"/>
  <c r="Q48" i="19"/>
  <c r="S48" i="19" s="1"/>
  <c r="Q49" i="19"/>
  <c r="S49" i="19" s="1"/>
  <c r="R38" i="19"/>
  <c r="T38" i="19" s="1"/>
  <c r="Q10" i="19"/>
  <c r="R10" i="19" s="1"/>
  <c r="T10" i="19" s="1"/>
  <c r="Q12" i="19"/>
  <c r="R33" i="19"/>
  <c r="T33" i="19" s="1"/>
  <c r="S15" i="19"/>
  <c r="R15" i="19"/>
  <c r="T15" i="19" s="1"/>
  <c r="R8" i="19"/>
  <c r="T8" i="19" s="1"/>
  <c r="S54" i="19"/>
  <c r="R54" i="19"/>
  <c r="T54" i="19" s="1"/>
  <c r="Q24" i="19"/>
  <c r="S24" i="19" s="1"/>
  <c r="J9" i="19"/>
  <c r="Q9" i="19"/>
  <c r="R14" i="19"/>
  <c r="T14" i="19" s="1"/>
  <c r="Q22" i="19"/>
  <c r="S22" i="19" s="1"/>
  <c r="S13" i="19"/>
  <c r="R13" i="19"/>
  <c r="T13" i="19" s="1"/>
  <c r="R35" i="19"/>
  <c r="T35" i="19" s="1"/>
  <c r="R49" i="19"/>
  <c r="T49" i="19" s="1"/>
  <c r="S37" i="19"/>
  <c r="S52" i="19"/>
  <c r="R52" i="19"/>
  <c r="T52" i="19" s="1"/>
  <c r="Q11" i="19"/>
  <c r="S23" i="19"/>
  <c r="R23" i="19"/>
  <c r="T23" i="19" s="1"/>
  <c r="S51" i="19"/>
  <c r="R51" i="19"/>
  <c r="T51" i="19" s="1"/>
  <c r="S36" i="19"/>
  <c r="R36" i="19"/>
  <c r="T36" i="19" s="1"/>
  <c r="Q34" i="19"/>
  <c r="S53" i="19"/>
  <c r="R53" i="19"/>
  <c r="T53" i="19" s="1"/>
  <c r="S50" i="19"/>
  <c r="R50" i="19"/>
  <c r="T50" i="19" s="1"/>
  <c r="H13" i="16"/>
  <c r="Q10" i="16"/>
  <c r="Q8" i="16"/>
  <c r="Q49" i="16"/>
  <c r="R21" i="16"/>
  <c r="T21" i="16" s="1"/>
  <c r="Q46" i="16"/>
  <c r="S46" i="16" s="1"/>
  <c r="Q48" i="16"/>
  <c r="R47" i="16"/>
  <c r="T47" i="16" s="1"/>
  <c r="Q9" i="16"/>
  <c r="J13" i="16"/>
  <c r="I36" i="16"/>
  <c r="R14" i="16"/>
  <c r="T14" i="16" s="1"/>
  <c r="S11" i="16"/>
  <c r="R11" i="16"/>
  <c r="T11" i="16" s="1"/>
  <c r="Q33" i="16"/>
  <c r="Q22" i="16"/>
  <c r="R46" i="16"/>
  <c r="T46" i="16" s="1"/>
  <c r="R13" i="16"/>
  <c r="T13" i="16" s="1"/>
  <c r="S13" i="16"/>
  <c r="S50" i="16"/>
  <c r="R50" i="16"/>
  <c r="T50" i="16" s="1"/>
  <c r="Q32" i="16"/>
  <c r="J32" i="16"/>
  <c r="J12" i="16"/>
  <c r="Q12" i="16"/>
  <c r="R9" i="23" l="1"/>
  <c r="T9" i="23" s="1"/>
  <c r="R20" i="23"/>
  <c r="T20" i="23" s="1"/>
  <c r="S33" i="23"/>
  <c r="R33" i="23"/>
  <c r="T33" i="23" s="1"/>
  <c r="S12" i="21"/>
  <c r="R12" i="21"/>
  <c r="T12" i="21" s="1"/>
  <c r="S43" i="21"/>
  <c r="R43" i="21"/>
  <c r="T43" i="21" s="1"/>
  <c r="P18" i="13"/>
  <c r="R18" i="13" s="1"/>
  <c r="Q18" i="13"/>
  <c r="Q8" i="13"/>
  <c r="P8" i="13"/>
  <c r="R8" i="13" s="1"/>
  <c r="P41" i="11"/>
  <c r="R41" i="11" s="1"/>
  <c r="Q41" i="11"/>
  <c r="Q40" i="9"/>
  <c r="P40" i="9"/>
  <c r="R40" i="9" s="1"/>
  <c r="Q27" i="13"/>
  <c r="P27" i="13"/>
  <c r="R27" i="13" s="1"/>
  <c r="Q8" i="11"/>
  <c r="P8" i="11"/>
  <c r="R8" i="11" s="1"/>
  <c r="P40" i="13"/>
  <c r="R40" i="13" s="1"/>
  <c r="Q40" i="13"/>
  <c r="O41" i="9"/>
  <c r="J41" i="9"/>
  <c r="Q21" i="15"/>
  <c r="P21" i="15"/>
  <c r="R21" i="15" s="1"/>
  <c r="Q39" i="13"/>
  <c r="P39" i="13"/>
  <c r="R39" i="13" s="1"/>
  <c r="Q28" i="9"/>
  <c r="P28" i="9"/>
  <c r="R28" i="9" s="1"/>
  <c r="Q10" i="13"/>
  <c r="P10" i="13"/>
  <c r="R10" i="13" s="1"/>
  <c r="Q10" i="11"/>
  <c r="P10" i="11"/>
  <c r="R10" i="11" s="1"/>
  <c r="Q35" i="15"/>
  <c r="P35" i="15"/>
  <c r="R35" i="15" s="1"/>
  <c r="P50" i="15"/>
  <c r="R50" i="15" s="1"/>
  <c r="Q50" i="15"/>
  <c r="J40" i="11"/>
  <c r="O40" i="11"/>
  <c r="J32" i="15"/>
  <c r="O32" i="15"/>
  <c r="P47" i="15"/>
  <c r="R47" i="15" s="1"/>
  <c r="Q47" i="15"/>
  <c r="J18" i="9"/>
  <c r="O18" i="9"/>
  <c r="Q29" i="11"/>
  <c r="P29" i="11"/>
  <c r="R29" i="11" s="1"/>
  <c r="J8" i="15"/>
  <c r="O8" i="15"/>
  <c r="Q27" i="11"/>
  <c r="P27" i="11"/>
  <c r="R27" i="11" s="1"/>
  <c r="Q51" i="16"/>
  <c r="S51" i="16" s="1"/>
  <c r="J23" i="16"/>
  <c r="Q23" i="16"/>
  <c r="P45" i="15"/>
  <c r="R45" i="15" s="1"/>
  <c r="Q45" i="15"/>
  <c r="J28" i="13"/>
  <c r="O28" i="13"/>
  <c r="Q17" i="13"/>
  <c r="P17" i="13"/>
  <c r="R17" i="13" s="1"/>
  <c r="R48" i="19"/>
  <c r="T48" i="19" s="1"/>
  <c r="R22" i="19"/>
  <c r="T22" i="19" s="1"/>
  <c r="S10" i="19"/>
  <c r="S12" i="19"/>
  <c r="R12" i="19"/>
  <c r="T12" i="19" s="1"/>
  <c r="R24" i="19"/>
  <c r="T24" i="19" s="1"/>
  <c r="S9" i="19"/>
  <c r="R9" i="19"/>
  <c r="T9" i="19" s="1"/>
  <c r="S11" i="19"/>
  <c r="R11" i="19"/>
  <c r="T11" i="19" s="1"/>
  <c r="S34" i="19"/>
  <c r="R34" i="19"/>
  <c r="T34" i="19" s="1"/>
  <c r="S9" i="16"/>
  <c r="R9" i="16"/>
  <c r="T9" i="16" s="1"/>
  <c r="S49" i="16"/>
  <c r="R49" i="16"/>
  <c r="T49" i="16" s="1"/>
  <c r="S33" i="16"/>
  <c r="R33" i="16"/>
  <c r="T33" i="16" s="1"/>
  <c r="J36" i="16"/>
  <c r="Q36" i="16"/>
  <c r="S48" i="16"/>
  <c r="R48" i="16"/>
  <c r="T48" i="16" s="1"/>
  <c r="S8" i="16"/>
  <c r="R8" i="16"/>
  <c r="T8" i="16" s="1"/>
  <c r="S22" i="16"/>
  <c r="R22" i="16"/>
  <c r="T22" i="16" s="1"/>
  <c r="S10" i="16"/>
  <c r="R10" i="16"/>
  <c r="T10" i="16" s="1"/>
  <c r="S32" i="16"/>
  <c r="R32" i="16"/>
  <c r="T32" i="16" s="1"/>
  <c r="R12" i="16"/>
  <c r="T12" i="16" s="1"/>
  <c r="S12" i="16"/>
  <c r="P40" i="11" l="1"/>
  <c r="R40" i="11" s="1"/>
  <c r="Q40" i="11"/>
  <c r="R51" i="16"/>
  <c r="T51" i="16" s="1"/>
  <c r="S23" i="16"/>
  <c r="R23" i="16"/>
  <c r="T23" i="16" s="1"/>
  <c r="Q41" i="9"/>
  <c r="P41" i="9"/>
  <c r="R41" i="9" s="1"/>
  <c r="Q28" i="13"/>
  <c r="P28" i="13"/>
  <c r="R28" i="13" s="1"/>
  <c r="Q18" i="9"/>
  <c r="P18" i="9"/>
  <c r="R18" i="9" s="1"/>
  <c r="Q8" i="15"/>
  <c r="P8" i="15"/>
  <c r="R8" i="15" s="1"/>
  <c r="Q32" i="15"/>
  <c r="P32" i="15"/>
  <c r="R32" i="15" s="1"/>
  <c r="S36" i="16"/>
  <c r="R36" i="16"/>
  <c r="T36"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P7" authorId="0" shapeId="0" xr:uid="{FF16D5C8-DAAD-AF45-B3EE-0F0C6085AC9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19" authorId="0" shapeId="0" xr:uid="{5D78D854-BD07-4B40-9875-0F5DD430CE1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29" authorId="0" shapeId="0" xr:uid="{9930FB86-539B-2644-AD5A-BBB32EAB11D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42" authorId="0" shapeId="0" xr:uid="{81218AE1-E4E9-FD42-B137-A27356AAD1B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E6" authorId="0" shapeId="0" xr:uid="{00000000-0006-0000-0900-000001000000}">
      <text>
        <r>
          <rPr>
            <b/>
            <sz val="9"/>
            <color indexed="81"/>
            <rFont val="Verdana"/>
            <family val="2"/>
          </rPr>
          <t>May Mauseth:</t>
        </r>
        <r>
          <rPr>
            <sz val="9"/>
            <color indexed="81"/>
            <rFont val="Verdana"/>
            <family val="2"/>
          </rPr>
          <t xml:space="preserve">
Home plan</t>
        </r>
      </text>
    </comment>
    <comment ref="F6" authorId="0" shapeId="0" xr:uid="{00000000-0006-0000-0900-000002000000}">
      <text>
        <r>
          <rPr>
            <b/>
            <sz val="9"/>
            <color indexed="81"/>
            <rFont val="Verdana"/>
            <family val="2"/>
          </rPr>
          <t>May Mauseth:</t>
        </r>
        <r>
          <rPr>
            <sz val="9"/>
            <color indexed="81"/>
            <rFont val="Verdana"/>
            <family val="2"/>
          </rPr>
          <t xml:space="preserve">
Everyday Saver Home</t>
        </r>
      </text>
    </comment>
    <comment ref="E11" authorId="0" shapeId="0" xr:uid="{00000000-0006-0000-0900-000003000000}">
      <text>
        <r>
          <rPr>
            <b/>
            <sz val="9"/>
            <color indexed="81"/>
            <rFont val="Verdana"/>
            <family val="2"/>
          </rPr>
          <t>May Mauseth:</t>
        </r>
        <r>
          <rPr>
            <sz val="9"/>
            <color indexed="81"/>
            <rFont val="Verdana"/>
            <family val="2"/>
          </rPr>
          <t xml:space="preserve">
Home Saver</t>
        </r>
      </text>
    </comment>
    <comment ref="E12" authorId="0" shapeId="0" xr:uid="{00000000-0006-0000-0900-000004000000}">
      <text>
        <r>
          <rPr>
            <b/>
            <sz val="9"/>
            <color indexed="81"/>
            <rFont val="Verdana"/>
            <family val="2"/>
          </rPr>
          <t>May Mauseth:</t>
        </r>
        <r>
          <rPr>
            <sz val="9"/>
            <color indexed="81"/>
            <rFont val="Verdana"/>
            <family val="2"/>
          </rPr>
          <t xml:space="preserve">
Offer states first 60kWh/day</t>
        </r>
      </text>
    </comment>
    <comment ref="B18" authorId="0" shapeId="0" xr:uid="{00000000-0006-0000-0900-000005000000}">
      <text>
        <r>
          <rPr>
            <b/>
            <sz val="9"/>
            <color indexed="81"/>
            <rFont val="Verdana"/>
            <family val="2"/>
          </rPr>
          <t>May Mauseth:</t>
        </r>
        <r>
          <rPr>
            <sz val="9"/>
            <color indexed="81"/>
            <rFont val="Verdana"/>
            <family val="2"/>
          </rPr>
          <t xml:space="preserve">
Home plan + off peak rate 1</t>
        </r>
      </text>
    </comment>
    <comment ref="B20" authorId="0" shapeId="0" xr:uid="{00000000-0006-0000-0900-000006000000}">
      <text>
        <r>
          <rPr>
            <b/>
            <sz val="9"/>
            <color indexed="81"/>
            <rFont val="Verdana"/>
            <family val="2"/>
          </rPr>
          <t>May Mauseth:</t>
        </r>
        <r>
          <rPr>
            <sz val="9"/>
            <color indexed="81"/>
            <rFont val="Verdana"/>
            <family val="2"/>
          </rPr>
          <t xml:space="preserve">
Off peak 1 Charge</t>
        </r>
      </text>
    </comment>
    <comment ref="B25" authorId="0" shapeId="0" xr:uid="{00000000-0006-0000-0900-000007000000}">
      <text>
        <r>
          <rPr>
            <b/>
            <sz val="9"/>
            <color indexed="81"/>
            <rFont val="Verdana"/>
            <family val="2"/>
          </rPr>
          <t>May Mauseth:</t>
        </r>
        <r>
          <rPr>
            <sz val="9"/>
            <color indexed="81"/>
            <rFont val="Verdana"/>
            <family val="2"/>
          </rPr>
          <t xml:space="preserve">
7am-9am and 5pm-8pm every day</t>
        </r>
      </text>
    </comment>
    <comment ref="B26" authorId="0" shapeId="0" xr:uid="{00000000-0006-0000-0900-000008000000}">
      <text>
        <r>
          <rPr>
            <b/>
            <sz val="9"/>
            <color indexed="81"/>
            <rFont val="Verdana"/>
            <family val="2"/>
          </rPr>
          <t>May Mauseth:</t>
        </r>
        <r>
          <rPr>
            <sz val="9"/>
            <color indexed="81"/>
            <rFont val="Verdana"/>
            <family val="2"/>
          </rPr>
          <t xml:space="preserve">
9am-5pm and 8pm-10pm every day</t>
        </r>
      </text>
    </comment>
    <comment ref="B27" authorId="0" shapeId="0" xr:uid="{00000000-0006-0000-0900-000009000000}">
      <text>
        <r>
          <rPr>
            <b/>
            <sz val="9"/>
            <color indexed="81"/>
            <rFont val="Verdana"/>
            <family val="2"/>
          </rPr>
          <t>May Mauseth:</t>
        </r>
        <r>
          <rPr>
            <sz val="9"/>
            <color indexed="81"/>
            <rFont val="Verdana"/>
            <family val="2"/>
          </rPr>
          <t xml:space="preserve">
10pm to 7am every day</t>
        </r>
      </text>
    </comment>
    <comment ref="E32" authorId="0" shapeId="0" xr:uid="{00000000-0006-0000-0900-00000A000000}">
      <text>
        <r>
          <rPr>
            <b/>
            <sz val="9"/>
            <color indexed="81"/>
            <rFont val="Verdana"/>
            <family val="2"/>
          </rPr>
          <t>May Mauseth:</t>
        </r>
        <r>
          <rPr>
            <sz val="9"/>
            <color indexed="81"/>
            <rFont val="Verdana"/>
            <family val="2"/>
          </rPr>
          <t xml:space="preserve">
Bundle 3 services to save 3% on electricity or TransACT bill
Bundle 4 services and save 5%
Bundle 5 services and save 10%
Bundle 6 services and save 20%
Bundle 7 services and save 25%
Bundle 8 services and save 30%</t>
        </r>
      </text>
    </comment>
    <comment ref="E34" authorId="0" shapeId="0" xr:uid="{00000000-0006-0000-0900-00000B000000}">
      <text>
        <r>
          <rPr>
            <b/>
            <sz val="9"/>
            <color indexed="81"/>
            <rFont val="Verdana"/>
            <family val="2"/>
          </rPr>
          <t>May Mauseth:</t>
        </r>
        <r>
          <rPr>
            <sz val="9"/>
            <color indexed="81"/>
            <rFont val="Verdana"/>
            <family val="2"/>
          </rPr>
          <t xml:space="preserve">
$50 for each service bundled</t>
        </r>
      </text>
    </comment>
    <comment ref="E37" authorId="0" shapeId="0" xr:uid="{00000000-0006-0000-0900-00000C000000}">
      <text>
        <r>
          <rPr>
            <b/>
            <sz val="9"/>
            <color indexed="81"/>
            <rFont val="Verdana"/>
            <family val="2"/>
          </rPr>
          <t>May Mauseth:</t>
        </r>
        <r>
          <rPr>
            <sz val="9"/>
            <color indexed="81"/>
            <rFont val="Verdana"/>
            <family val="2"/>
          </rPr>
          <t xml:space="preserve">
Account establishment fee: $35.10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E6" authorId="0" shapeId="0" xr:uid="{00000000-0006-0000-0A00-000001000000}">
      <text>
        <r>
          <rPr>
            <b/>
            <sz val="9"/>
            <color indexed="81"/>
            <rFont val="Verdana"/>
            <family val="2"/>
          </rPr>
          <t>May Mauseth:</t>
        </r>
        <r>
          <rPr>
            <sz val="9"/>
            <color indexed="81"/>
            <rFont val="Verdana"/>
            <family val="2"/>
          </rPr>
          <t xml:space="preserve">
Home plan</t>
        </r>
      </text>
    </comment>
    <comment ref="F6" authorId="0" shapeId="0" xr:uid="{00000000-0006-0000-0A00-000002000000}">
      <text>
        <r>
          <rPr>
            <b/>
            <sz val="9"/>
            <color indexed="81"/>
            <rFont val="Verdana"/>
            <family val="2"/>
          </rPr>
          <t>May Mauseth:</t>
        </r>
        <r>
          <rPr>
            <sz val="9"/>
            <color indexed="81"/>
            <rFont val="Verdana"/>
            <family val="2"/>
          </rPr>
          <t xml:space="preserve">
Everyday Saver Home</t>
        </r>
      </text>
    </comment>
    <comment ref="E11" authorId="0" shapeId="0" xr:uid="{00000000-0006-0000-0A00-000003000000}">
      <text>
        <r>
          <rPr>
            <b/>
            <sz val="9"/>
            <color indexed="81"/>
            <rFont val="Verdana"/>
            <family val="2"/>
          </rPr>
          <t>May Mauseth:</t>
        </r>
        <r>
          <rPr>
            <sz val="9"/>
            <color indexed="81"/>
            <rFont val="Verdana"/>
            <family val="2"/>
          </rPr>
          <t xml:space="preserve">
Home Saver</t>
        </r>
      </text>
    </comment>
    <comment ref="E12" authorId="0" shapeId="0" xr:uid="{00000000-0006-0000-0A00-000004000000}">
      <text>
        <r>
          <rPr>
            <b/>
            <sz val="9"/>
            <color indexed="81"/>
            <rFont val="Verdana"/>
            <family val="2"/>
          </rPr>
          <t>May Mauseth:</t>
        </r>
        <r>
          <rPr>
            <sz val="9"/>
            <color indexed="81"/>
            <rFont val="Verdana"/>
            <family val="2"/>
          </rPr>
          <t xml:space="preserve">
Offer states first 60kWh/day</t>
        </r>
      </text>
    </comment>
    <comment ref="B18" authorId="0" shapeId="0" xr:uid="{00000000-0006-0000-0A00-000005000000}">
      <text>
        <r>
          <rPr>
            <b/>
            <sz val="9"/>
            <color indexed="81"/>
            <rFont val="Verdana"/>
            <family val="2"/>
          </rPr>
          <t>May Mauseth:</t>
        </r>
        <r>
          <rPr>
            <sz val="9"/>
            <color indexed="81"/>
            <rFont val="Verdana"/>
            <family val="2"/>
          </rPr>
          <t xml:space="preserve">
Home plan + off peak rate 1</t>
        </r>
      </text>
    </comment>
    <comment ref="B20" authorId="0" shapeId="0" xr:uid="{00000000-0006-0000-0A00-000006000000}">
      <text>
        <r>
          <rPr>
            <b/>
            <sz val="9"/>
            <color indexed="81"/>
            <rFont val="Verdana"/>
            <family val="2"/>
          </rPr>
          <t>May Mauseth:</t>
        </r>
        <r>
          <rPr>
            <sz val="9"/>
            <color indexed="81"/>
            <rFont val="Verdana"/>
            <family val="2"/>
          </rPr>
          <t xml:space="preserve">
Off peak 1 Charge</t>
        </r>
      </text>
    </comment>
    <comment ref="B25" authorId="0" shapeId="0" xr:uid="{00000000-0006-0000-0A00-000007000000}">
      <text>
        <r>
          <rPr>
            <b/>
            <sz val="9"/>
            <color indexed="81"/>
            <rFont val="Verdana"/>
            <family val="2"/>
          </rPr>
          <t>May Mauseth:</t>
        </r>
        <r>
          <rPr>
            <sz val="9"/>
            <color indexed="81"/>
            <rFont val="Verdana"/>
            <family val="2"/>
          </rPr>
          <t xml:space="preserve">
7am-9am and 5pm-8pm every day</t>
        </r>
      </text>
    </comment>
    <comment ref="B26" authorId="0" shapeId="0" xr:uid="{00000000-0006-0000-0A00-000008000000}">
      <text>
        <r>
          <rPr>
            <b/>
            <sz val="9"/>
            <color indexed="81"/>
            <rFont val="Verdana"/>
            <family val="2"/>
          </rPr>
          <t>May Mauseth:</t>
        </r>
        <r>
          <rPr>
            <sz val="9"/>
            <color indexed="81"/>
            <rFont val="Verdana"/>
            <family val="2"/>
          </rPr>
          <t xml:space="preserve">
9am-5pm and 8pm-10pm every day</t>
        </r>
      </text>
    </comment>
    <comment ref="B27" authorId="0" shapeId="0" xr:uid="{00000000-0006-0000-0A00-000009000000}">
      <text>
        <r>
          <rPr>
            <b/>
            <sz val="9"/>
            <color indexed="81"/>
            <rFont val="Verdana"/>
            <family val="2"/>
          </rPr>
          <t>May Mauseth:</t>
        </r>
        <r>
          <rPr>
            <sz val="9"/>
            <color indexed="81"/>
            <rFont val="Verdana"/>
            <family val="2"/>
          </rPr>
          <t xml:space="preserve">
10pm to 7am every day</t>
        </r>
      </text>
    </comment>
    <comment ref="A32" authorId="0" shapeId="0" xr:uid="{00000000-0006-0000-0A00-00000A000000}">
      <text>
        <r>
          <rPr>
            <b/>
            <sz val="9"/>
            <color indexed="81"/>
            <rFont val="Verdana"/>
            <family val="2"/>
          </rPr>
          <t>May Mauseth:</t>
        </r>
        <r>
          <rPr>
            <sz val="9"/>
            <color indexed="81"/>
            <rFont val="Verdana"/>
            <family val="2"/>
          </rPr>
          <t xml:space="preserve">
Non-conditional discounts</t>
        </r>
      </text>
    </comment>
    <comment ref="E32" authorId="0" shapeId="0" xr:uid="{00000000-0006-0000-0A00-00000B000000}">
      <text>
        <r>
          <rPr>
            <b/>
            <sz val="9"/>
            <color indexed="81"/>
            <rFont val="Verdana"/>
            <family val="2"/>
          </rPr>
          <t>May Mauseth:</t>
        </r>
        <r>
          <rPr>
            <sz val="9"/>
            <color indexed="81"/>
            <rFont val="Verdana"/>
            <family val="2"/>
          </rPr>
          <t xml:space="preserve">
Bundle 3 services to save 3% on electricity or TransACT bill
Bundle 4 services and save 5%
Bundle 5 services and save 10%
Bundle 6 services and save 20%
Bundle 7 services and save 25%</t>
        </r>
      </text>
    </comment>
    <comment ref="A33" authorId="0" shapeId="0" xr:uid="{00000000-0006-0000-0A00-00000C000000}">
      <text>
        <r>
          <rPr>
            <b/>
            <sz val="9"/>
            <color indexed="81"/>
            <rFont val="Verdana"/>
            <family val="2"/>
          </rPr>
          <t>May Mauseth:</t>
        </r>
        <r>
          <rPr>
            <sz val="9"/>
            <color indexed="81"/>
            <rFont val="Verdana"/>
            <family val="2"/>
          </rPr>
          <t xml:space="preserve">
Length of contract</t>
        </r>
      </text>
    </comment>
    <comment ref="A34" authorId="0" shapeId="0" xr:uid="{00000000-0006-0000-0A00-00000D000000}">
      <text>
        <r>
          <rPr>
            <b/>
            <sz val="9"/>
            <color indexed="81"/>
            <rFont val="Verdana"/>
            <family val="2"/>
          </rPr>
          <t>May Mauseth:</t>
        </r>
        <r>
          <rPr>
            <sz val="9"/>
            <color indexed="81"/>
            <rFont val="Verdana"/>
            <family val="2"/>
          </rPr>
          <t xml:space="preserve">
Early Termination Fee</t>
        </r>
      </text>
    </comment>
    <comment ref="E34" authorId="0" shapeId="0" xr:uid="{00000000-0006-0000-0A00-00000E000000}">
      <text>
        <r>
          <rPr>
            <b/>
            <sz val="9"/>
            <color indexed="81"/>
            <rFont val="Verdana"/>
            <family val="2"/>
          </rPr>
          <t>May Mauseth:</t>
        </r>
        <r>
          <rPr>
            <sz val="9"/>
            <color indexed="81"/>
            <rFont val="Verdana"/>
            <family val="2"/>
          </rPr>
          <t xml:space="preserve">
$50 for each service bundled</t>
        </r>
      </text>
    </comment>
    <comment ref="A35" authorId="0" shapeId="0" xr:uid="{00000000-0006-0000-0A00-00000F000000}">
      <text>
        <r>
          <rPr>
            <b/>
            <sz val="9"/>
            <color indexed="81"/>
            <rFont val="Verdana"/>
            <family val="2"/>
          </rPr>
          <t>May Mauseth:</t>
        </r>
        <r>
          <rPr>
            <sz val="9"/>
            <color indexed="81"/>
            <rFont val="Verdana"/>
            <family val="2"/>
          </rPr>
          <t xml:space="preserve">
Discounts conditional upon prompt payment</t>
        </r>
      </text>
    </comment>
    <comment ref="E37" authorId="0" shapeId="0" xr:uid="{00000000-0006-0000-0A00-000010000000}">
      <text>
        <r>
          <rPr>
            <b/>
            <sz val="9"/>
            <color indexed="81"/>
            <rFont val="Verdana"/>
            <family val="2"/>
          </rPr>
          <t>May Mauseth:</t>
        </r>
        <r>
          <rPr>
            <sz val="9"/>
            <color indexed="81"/>
            <rFont val="Verdana"/>
            <family val="2"/>
          </rPr>
          <t xml:space="preserve">
Account establishment fee: $35.10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P7" authorId="0" shapeId="0" xr:uid="{636CE5A2-3C10-5047-BBC8-88BCE3F15DA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78C19BD5-93EE-E247-9525-2431C7872569}">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P18" authorId="0" shapeId="0" xr:uid="{ED54B284-78AC-CE44-A3A0-03EDBC575CE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28" authorId="0" shapeId="0" xr:uid="{DB498760-F9B1-7D40-8665-61BC275728B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41" authorId="0" shapeId="0" xr:uid="{525EE506-04D8-D440-91A7-DCEE0F4ED87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P7" authorId="0" shapeId="0" xr:uid="{C7EA3F7A-ADB4-064E-BEC3-1A05502B421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CB8707C4-5214-B046-B5AB-78AD386AB847}">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13" authorId="0" shapeId="0" xr:uid="{1EDCA40E-BB5C-954A-81E4-4270142A912B}">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C14" authorId="1" shapeId="0" xr:uid="{80C3CF47-C025-384F-B9D2-D0B4F2E3DFDC}">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P21" authorId="0" shapeId="0" xr:uid="{4E8F89BF-43A6-DA4D-8FF4-351EBCBE711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32" authorId="0" shapeId="0" xr:uid="{7F61233D-BCDA-4649-8B9C-E3D7D31AA72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7" authorId="1" shapeId="0" xr:uid="{B3DB7D3D-6B84-C64C-81FE-017B1B293E7D}">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P47" authorId="0" shapeId="0" xr:uid="{2C68664C-B361-7D43-AB60-44BC518915B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2" authorId="1" shapeId="0" xr:uid="{DB74070A-F424-2248-9FB6-3A6655A9AA94}">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53" authorId="0" shapeId="0" xr:uid="{0A711C3B-18EC-7646-BFA3-5F981CC336A2}">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P7" authorId="0" shapeId="0" xr:uid="{E8B9E5F4-3D53-5841-B0D5-A6D4CF8A5EA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3" authorId="0" shapeId="0" xr:uid="{0E3C8550-F32D-1D40-8F63-F48286BB6E53}">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P20" authorId="0" shapeId="0" xr:uid="{3FAE9D60-94AA-A94A-B78A-525C59B9EB5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31" authorId="0" shapeId="0" xr:uid="{049ECBDF-391C-5A47-8664-90EB3B3BDB4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45" authorId="0" shapeId="0" xr:uid="{20D9C9C9-AE1A-2C40-A9E7-995FD7CBEF1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1" authorId="0" shapeId="0" xr:uid="{223F4647-B911-1C47-8226-C7900B93FCB3}">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tc={D2F6BF8C-EA91-EC44-A6E5-F4FACE2AB77A}</author>
    <author>tc={374B64EE-E959-B048-B3BF-3793994831AD}</author>
    <author>tc={BA6F57E7-9176-9045-BC97-7EC0FB43160D}</author>
    <author>tc={0CE9A25D-A2C9-CE47-9928-691CF10653A7}</author>
    <author>tc={D7C0EC3B-2A28-AC46-BB49-C169BAC1ACD4}</author>
    <author>tc={79C073A0-FAEE-A442-ABE0-71E8A54C3890}</author>
    <author>tc={771E92A6-CCED-B648-9F7B-8431D8C9BEF4}</author>
    <author>tc={0A0EDD82-513B-A940-AD47-C8C3DE01BF63}</author>
    <author>tc={6F912A52-3068-AC4B-A553-618FC1275862}</author>
    <author>tc={D79E243B-C872-2849-8649-D7172F3391EC}</author>
    <author>tc={163A6E0B-6F05-B645-9B99-63661127869E}</author>
    <author>tc={D4507613-5D52-F647-A40D-B9A1E44ED823}</author>
    <author>tc={421137DC-A0FC-7A4A-AF7E-701690FDD3AE}</author>
    <author>tc={3874A433-E989-874B-A9A6-0AE5A5DA4EE2}</author>
    <author>tc={241F0756-CA95-B149-87E7-5E925324F353}</author>
    <author>tc={87A3A507-6196-944A-9C22-B96B96A72433}</author>
  </authors>
  <commentList>
    <comment ref="O10" authorId="0" shapeId="0" xr:uid="{D2F6BF8C-EA91-EC44-A6E5-F4FACE2AB77A}">
      <text>
        <t>[Threaded comment]
Your version of Excel allows you to read this threaded comment; however, any edits to it will get removed if the file is opened in a newer version of Excel. Learn more: https://go.microsoft.com/fwlink/?linkid=870924
Comment:
    includes GST</t>
      </text>
    </comment>
    <comment ref="P10" authorId="1" shapeId="0" xr:uid="{374B64EE-E959-B048-B3BF-3793994831AD}">
      <text>
        <t>[Threaded comment]
Your version of Excel allows you to read this threaded comment; however, any edits to it will get removed if the file is opened in a newer version of Excel. Learn more: https://go.microsoft.com/fwlink/?linkid=870924
Comment:
    includes GST</t>
      </text>
    </comment>
    <comment ref="O11" authorId="2" shapeId="0" xr:uid="{BA6F57E7-9176-9045-BC97-7EC0FB43160D}">
      <text>
        <t>[Threaded comment]
Your version of Excel allows you to read this threaded comment; however, any edits to it will get removed if the file is opened in a newer version of Excel. Learn more: https://go.microsoft.com/fwlink/?linkid=870924
Comment:
    includes GST</t>
      </text>
    </comment>
    <comment ref="P11" authorId="3" shapeId="0" xr:uid="{0CE9A25D-A2C9-CE47-9928-691CF10653A7}">
      <text>
        <t>[Threaded comment]
Your version of Excel allows you to read this threaded comment; however, any edits to it will get removed if the file is opened in a newer version of Excel. Learn more: https://go.microsoft.com/fwlink/?linkid=870924
Comment:
    includes GST</t>
      </text>
    </comment>
    <comment ref="O21" authorId="4" shapeId="0" xr:uid="{D7C0EC3B-2A28-AC46-BB49-C169BAC1ACD4}">
      <text>
        <t>[Threaded comment]
Your version of Excel allows you to read this threaded comment; however, any edits to it will get removed if the file is opened in a newer version of Excel. Learn more: https://go.microsoft.com/fwlink/?linkid=870924
Comment:
    includes GST</t>
      </text>
    </comment>
    <comment ref="P21" authorId="5" shapeId="0" xr:uid="{79C073A0-FAEE-A442-ABE0-71E8A54C3890}">
      <text>
        <t>[Threaded comment]
Your version of Excel allows you to read this threaded comment; however, any edits to it will get removed if the file is opened in a newer version of Excel. Learn more: https://go.microsoft.com/fwlink/?linkid=870924
Comment:
    includes GST</t>
      </text>
    </comment>
    <comment ref="O22" authorId="6" shapeId="0" xr:uid="{771E92A6-CCED-B648-9F7B-8431D8C9BEF4}">
      <text>
        <t>[Threaded comment]
Your version of Excel allows you to read this threaded comment; however, any edits to it will get removed if the file is opened in a newer version of Excel. Learn more: https://go.microsoft.com/fwlink/?linkid=870924
Comment:
    includes GST</t>
      </text>
    </comment>
    <comment ref="P22" authorId="7" shapeId="0" xr:uid="{0A0EDD82-513B-A940-AD47-C8C3DE01BF63}">
      <text>
        <t>[Threaded comment]
Your version of Excel allows you to read this threaded comment; however, any edits to it will get removed if the file is opened in a newer version of Excel. Learn more: https://go.microsoft.com/fwlink/?linkid=870924
Comment:
    includes GST</t>
      </text>
    </comment>
    <comment ref="O33" authorId="8" shapeId="0" xr:uid="{6F912A52-3068-AC4B-A553-618FC1275862}">
      <text>
        <t>[Threaded comment]
Your version of Excel allows you to read this threaded comment; however, any edits to it will get removed if the file is opened in a newer version of Excel. Learn more: https://go.microsoft.com/fwlink/?linkid=870924
Comment:
    includes GST</t>
      </text>
    </comment>
    <comment ref="P33" authorId="9" shapeId="0" xr:uid="{D79E243B-C872-2849-8649-D7172F3391EC}">
      <text>
        <t>[Threaded comment]
Your version of Excel allows you to read this threaded comment; however, any edits to it will get removed if the file is opened in a newer version of Excel. Learn more: https://go.microsoft.com/fwlink/?linkid=870924
Comment:
    includes GST</t>
      </text>
    </comment>
    <comment ref="O34" authorId="10" shapeId="0" xr:uid="{163A6E0B-6F05-B645-9B99-63661127869E}">
      <text>
        <t>[Threaded comment]
Your version of Excel allows you to read this threaded comment; however, any edits to it will get removed if the file is opened in a newer version of Excel. Learn more: https://go.microsoft.com/fwlink/?linkid=870924
Comment:
    includes GST</t>
      </text>
    </comment>
    <comment ref="P34" authorId="11" shapeId="0" xr:uid="{D4507613-5D52-F647-A40D-B9A1E44ED823}">
      <text>
        <t>[Threaded comment]
Your version of Excel allows you to read this threaded comment; however, any edits to it will get removed if the file is opened in a newer version of Excel. Learn more: https://go.microsoft.com/fwlink/?linkid=870924
Comment:
    includes GST</t>
      </text>
    </comment>
    <comment ref="O47" authorId="12" shapeId="0" xr:uid="{421137DC-A0FC-7A4A-AF7E-701690FDD3AE}">
      <text>
        <t>[Threaded comment]
Your version of Excel allows you to read this threaded comment; however, any edits to it will get removed if the file is opened in a newer version of Excel. Learn more: https://go.microsoft.com/fwlink/?linkid=870924
Comment:
    includes GST</t>
      </text>
    </comment>
    <comment ref="P47" authorId="13" shapeId="0" xr:uid="{3874A433-E989-874B-A9A6-0AE5A5DA4EE2}">
      <text>
        <t>[Threaded comment]
Your version of Excel allows you to read this threaded comment; however, any edits to it will get removed if the file is opened in a newer version of Excel. Learn more: https://go.microsoft.com/fwlink/?linkid=870924
Comment:
    includes GST</t>
      </text>
    </comment>
    <comment ref="O48" authorId="14" shapeId="0" xr:uid="{241F0756-CA95-B149-87E7-5E925324F353}">
      <text>
        <t>[Threaded comment]
Your version of Excel allows you to read this threaded comment; however, any edits to it will get removed if the file is opened in a newer version of Excel. Learn more: https://go.microsoft.com/fwlink/?linkid=870924
Comment:
    includes GST</t>
      </text>
    </comment>
    <comment ref="P48" authorId="15" shapeId="0" xr:uid="{87A3A507-6196-944A-9C22-B96B96A72433}">
      <text>
        <t>[Threaded comment]
Your version of Excel allows you to read this threaded comment; however, any edits to it will get removed if the file is opened in a newer version of Excel. Learn more: https://go.microsoft.com/fwlink/?linkid=870924
Comment:
    includes GST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8" authorId="0" shapeId="0" xr:uid="{00000000-0006-0000-0300-000001000000}">
      <text>
        <r>
          <rPr>
            <b/>
            <sz val="9"/>
            <color indexed="81"/>
            <rFont val="Verdana"/>
            <family val="2"/>
          </rPr>
          <t>May Mauseth:</t>
        </r>
        <r>
          <rPr>
            <sz val="9"/>
            <color indexed="81"/>
            <rFont val="Verdana"/>
            <family val="2"/>
          </rPr>
          <t xml:space="preserve">
Home plan</t>
        </r>
      </text>
    </comment>
    <comment ref="C8" authorId="0" shapeId="0" xr:uid="{00000000-0006-0000-0300-000002000000}">
      <text>
        <r>
          <rPr>
            <b/>
            <sz val="9"/>
            <color indexed="81"/>
            <rFont val="Verdana"/>
            <family val="2"/>
          </rPr>
          <t>May Mauseth:</t>
        </r>
        <r>
          <rPr>
            <sz val="9"/>
            <color indexed="81"/>
            <rFont val="Verdana"/>
            <family val="2"/>
          </rPr>
          <t xml:space="preserve">
Flexi Saver</t>
        </r>
      </text>
    </comment>
    <comment ref="D8" authorId="0" shapeId="0" xr:uid="{00000000-0006-0000-0300-000003000000}">
      <text>
        <r>
          <rPr>
            <b/>
            <sz val="9"/>
            <color indexed="81"/>
            <rFont val="Verdana"/>
            <family val="2"/>
          </rPr>
          <t>May Mauseth:</t>
        </r>
        <r>
          <rPr>
            <sz val="9"/>
            <color indexed="81"/>
            <rFont val="Verdana"/>
            <family val="2"/>
          </rPr>
          <t xml:space="preserve">
Daily saver plus</t>
        </r>
      </text>
    </comment>
    <comment ref="B15" authorId="0" shapeId="0" xr:uid="{00000000-0006-0000-0300-000004000000}">
      <text>
        <r>
          <rPr>
            <b/>
            <sz val="9"/>
            <color indexed="81"/>
            <rFont val="Verdana"/>
            <family val="2"/>
          </rPr>
          <t>May Mauseth:</t>
        </r>
        <r>
          <rPr>
            <sz val="9"/>
            <color indexed="81"/>
            <rFont val="Verdana"/>
            <family val="2"/>
          </rPr>
          <t xml:space="preserve">
Home Saver</t>
        </r>
      </text>
    </comment>
    <comment ref="D15" authorId="0" shapeId="0" xr:uid="{00000000-0006-0000-0300-000005000000}">
      <text>
        <r>
          <rPr>
            <b/>
            <sz val="9"/>
            <color indexed="81"/>
            <rFont val="Verdana"/>
            <family val="2"/>
          </rPr>
          <t>May Mauseth:</t>
        </r>
        <r>
          <rPr>
            <sz val="9"/>
            <color indexed="81"/>
            <rFont val="Verdana"/>
            <family val="2"/>
          </rPr>
          <t xml:space="preserve">
Daily saver plus</t>
        </r>
      </text>
    </comment>
    <comment ref="D28" authorId="0" shapeId="0" xr:uid="{00000000-0006-0000-0300-000006000000}">
      <text>
        <r>
          <rPr>
            <b/>
            <sz val="9"/>
            <color indexed="81"/>
            <rFont val="Verdana"/>
            <family val="2"/>
          </rPr>
          <t>May Mauseth:</t>
        </r>
        <r>
          <rPr>
            <sz val="9"/>
            <color indexed="81"/>
            <rFont val="Verdana"/>
            <family val="2"/>
          </rPr>
          <t xml:space="preserve">
Daily saver plus</t>
        </r>
      </text>
    </comment>
    <comment ref="D42" authorId="0" shapeId="0" xr:uid="{00000000-0006-0000-0300-000007000000}">
      <text>
        <r>
          <rPr>
            <b/>
            <sz val="9"/>
            <color indexed="81"/>
            <rFont val="Verdana"/>
            <family val="2"/>
          </rPr>
          <t>May Mauseth:</t>
        </r>
        <r>
          <rPr>
            <sz val="9"/>
            <color indexed="81"/>
            <rFont val="Verdana"/>
            <family val="2"/>
          </rPr>
          <t xml:space="preserve">
Daily saver plus</t>
        </r>
      </text>
    </comment>
    <comment ref="A43" authorId="0" shapeId="0" xr:uid="{00000000-0006-0000-0300-000008000000}">
      <text>
        <r>
          <rPr>
            <b/>
            <sz val="9"/>
            <color indexed="81"/>
            <rFont val="Verdana"/>
            <family val="2"/>
          </rPr>
          <t>May Mauseth:</t>
        </r>
        <r>
          <rPr>
            <sz val="9"/>
            <color indexed="81"/>
            <rFont val="Verdana"/>
            <family val="2"/>
          </rPr>
          <t xml:space="preserve">
7am-9am and 5pm-8pm every day</t>
        </r>
      </text>
    </comment>
    <comment ref="A44" authorId="0" shapeId="0" xr:uid="{00000000-0006-0000-0300-000009000000}">
      <text>
        <r>
          <rPr>
            <b/>
            <sz val="9"/>
            <color indexed="81"/>
            <rFont val="Verdana"/>
            <family val="2"/>
          </rPr>
          <t>May Mauseth:</t>
        </r>
        <r>
          <rPr>
            <sz val="9"/>
            <color indexed="81"/>
            <rFont val="Verdana"/>
            <family val="2"/>
          </rPr>
          <t xml:space="preserve">
9am-5pm and 8pm-10pm every day</t>
        </r>
      </text>
    </comment>
    <comment ref="A45" authorId="0" shapeId="0" xr:uid="{00000000-0006-0000-0300-00000A000000}">
      <text>
        <r>
          <rPr>
            <b/>
            <sz val="9"/>
            <color indexed="81"/>
            <rFont val="Verdana"/>
            <family val="2"/>
          </rPr>
          <t>May Mauseth:</t>
        </r>
        <r>
          <rPr>
            <sz val="9"/>
            <color indexed="81"/>
            <rFont val="Verdana"/>
            <family val="2"/>
          </rPr>
          <t xml:space="preserve">
10pm to 7am every day</t>
        </r>
      </text>
    </comment>
    <comment ref="C51" authorId="0" shapeId="0" xr:uid="{00000000-0006-0000-0300-00000B000000}">
      <text>
        <r>
          <rPr>
            <b/>
            <sz val="9"/>
            <color indexed="81"/>
            <rFont val="Verdana"/>
            <family val="2"/>
          </rPr>
          <t>May Mauseth:</t>
        </r>
        <r>
          <rPr>
            <sz val="9"/>
            <color indexed="81"/>
            <rFont val="Verdana"/>
            <family val="2"/>
          </rPr>
          <t xml:space="preserve">
Flexi Saver</t>
        </r>
      </text>
    </comment>
    <comment ref="D51" authorId="0" shapeId="0" xr:uid="{00000000-0006-0000-0300-00000C000000}">
      <text>
        <r>
          <rPr>
            <b/>
            <sz val="9"/>
            <color indexed="81"/>
            <rFont val="Verdana"/>
            <family val="2"/>
          </rPr>
          <t>May Mauseth:</t>
        </r>
        <r>
          <rPr>
            <sz val="9"/>
            <color indexed="81"/>
            <rFont val="Verdana"/>
            <family val="2"/>
          </rPr>
          <t xml:space="preserve">
Daily saver plus</t>
        </r>
      </text>
    </comment>
    <comment ref="A52" authorId="0" shapeId="0" xr:uid="{00000000-0006-0000-0300-00000D000000}">
      <text>
        <r>
          <rPr>
            <b/>
            <sz val="9"/>
            <color indexed="81"/>
            <rFont val="Verdana"/>
            <family val="2"/>
          </rPr>
          <t>May Mauseth:</t>
        </r>
        <r>
          <rPr>
            <sz val="9"/>
            <color indexed="81"/>
            <rFont val="Verdana"/>
            <family val="2"/>
          </rPr>
          <t xml:space="preserve">
Non-conditional discounts</t>
        </r>
      </text>
    </comment>
    <comment ref="A53" authorId="0" shapeId="0" xr:uid="{00000000-0006-0000-0300-00000E000000}">
      <text>
        <r>
          <rPr>
            <b/>
            <sz val="9"/>
            <color indexed="81"/>
            <rFont val="Verdana"/>
            <family val="2"/>
          </rPr>
          <t>May Mauseth:</t>
        </r>
        <r>
          <rPr>
            <sz val="9"/>
            <color indexed="81"/>
            <rFont val="Verdana"/>
            <family val="2"/>
          </rPr>
          <t xml:space="preserve">
Length of contract</t>
        </r>
      </text>
    </comment>
    <comment ref="A54" authorId="0" shapeId="0" xr:uid="{00000000-0006-0000-0300-00000F000000}">
      <text>
        <r>
          <rPr>
            <b/>
            <sz val="9"/>
            <color indexed="81"/>
            <rFont val="Verdana"/>
            <family val="2"/>
          </rPr>
          <t>May Mauseth:</t>
        </r>
        <r>
          <rPr>
            <sz val="9"/>
            <color indexed="81"/>
            <rFont val="Verdana"/>
            <family val="2"/>
          </rPr>
          <t xml:space="preserve">
Early Termination Fee</t>
        </r>
      </text>
    </comment>
    <comment ref="A55" authorId="0" shapeId="0" xr:uid="{00000000-0006-0000-0300-000010000000}">
      <text>
        <r>
          <rPr>
            <b/>
            <sz val="9"/>
            <color indexed="81"/>
            <rFont val="Verdana"/>
            <family val="2"/>
          </rPr>
          <t>May Mauseth:</t>
        </r>
        <r>
          <rPr>
            <sz val="9"/>
            <color indexed="81"/>
            <rFont val="Verdana"/>
            <family val="2"/>
          </rPr>
          <t xml:space="preserve">
Discounts conditional upon prompt payment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8" authorId="0" shapeId="0" xr:uid="{00000000-0006-0000-0400-000001000000}">
      <text>
        <r>
          <rPr>
            <b/>
            <sz val="9"/>
            <color indexed="81"/>
            <rFont val="Verdana"/>
            <family val="2"/>
          </rPr>
          <t>May Mauseth:</t>
        </r>
        <r>
          <rPr>
            <sz val="9"/>
            <color indexed="81"/>
            <rFont val="Verdana"/>
            <family val="2"/>
          </rPr>
          <t xml:space="preserve">
Home plan</t>
        </r>
      </text>
    </comment>
    <comment ref="C8" authorId="0" shapeId="0" xr:uid="{00000000-0006-0000-0400-000002000000}">
      <text>
        <r>
          <rPr>
            <b/>
            <sz val="9"/>
            <color indexed="81"/>
            <rFont val="Verdana"/>
            <family val="2"/>
          </rPr>
          <t>May Mauseth:</t>
        </r>
        <r>
          <rPr>
            <sz val="9"/>
            <color indexed="81"/>
            <rFont val="Verdana"/>
            <family val="2"/>
          </rPr>
          <t xml:space="preserve">
Everyday Saver Home</t>
        </r>
      </text>
    </comment>
    <comment ref="B15" authorId="0" shapeId="0" xr:uid="{00000000-0006-0000-0400-000003000000}">
      <text>
        <r>
          <rPr>
            <b/>
            <sz val="9"/>
            <color indexed="81"/>
            <rFont val="Verdana"/>
            <family val="2"/>
          </rPr>
          <t>May Mauseth:</t>
        </r>
        <r>
          <rPr>
            <sz val="9"/>
            <color indexed="81"/>
            <rFont val="Verdana"/>
            <family val="2"/>
          </rPr>
          <t xml:space="preserve">
Home Saver</t>
        </r>
      </text>
    </comment>
    <comment ref="A43" authorId="0" shapeId="0" xr:uid="{00000000-0006-0000-0400-000004000000}">
      <text>
        <r>
          <rPr>
            <b/>
            <sz val="9"/>
            <color indexed="81"/>
            <rFont val="Verdana"/>
            <family val="2"/>
          </rPr>
          <t>May Mauseth:</t>
        </r>
        <r>
          <rPr>
            <sz val="9"/>
            <color indexed="81"/>
            <rFont val="Verdana"/>
            <family val="2"/>
          </rPr>
          <t xml:space="preserve">
7am-9am and 5pm-8pm every day</t>
        </r>
      </text>
    </comment>
    <comment ref="A44" authorId="0" shapeId="0" xr:uid="{00000000-0006-0000-0400-000005000000}">
      <text>
        <r>
          <rPr>
            <b/>
            <sz val="9"/>
            <color indexed="81"/>
            <rFont val="Verdana"/>
            <family val="2"/>
          </rPr>
          <t>May Mauseth:</t>
        </r>
        <r>
          <rPr>
            <sz val="9"/>
            <color indexed="81"/>
            <rFont val="Verdana"/>
            <family val="2"/>
          </rPr>
          <t xml:space="preserve">
9am-5pm and 8pm-10pm every day</t>
        </r>
      </text>
    </comment>
    <comment ref="A45" authorId="0" shapeId="0" xr:uid="{00000000-0006-0000-0400-000006000000}">
      <text>
        <r>
          <rPr>
            <b/>
            <sz val="9"/>
            <color indexed="81"/>
            <rFont val="Verdana"/>
            <family val="2"/>
          </rPr>
          <t>May Mauseth:</t>
        </r>
        <r>
          <rPr>
            <sz val="9"/>
            <color indexed="81"/>
            <rFont val="Verdana"/>
            <family val="2"/>
          </rPr>
          <t xml:space="preserve">
10pm to 7am every day</t>
        </r>
      </text>
    </comment>
    <comment ref="A52" authorId="0" shapeId="0" xr:uid="{00000000-0006-0000-0400-000007000000}">
      <text>
        <r>
          <rPr>
            <b/>
            <sz val="9"/>
            <color indexed="81"/>
            <rFont val="Verdana"/>
            <family val="2"/>
          </rPr>
          <t>May Mauseth:</t>
        </r>
        <r>
          <rPr>
            <sz val="9"/>
            <color indexed="81"/>
            <rFont val="Verdana"/>
            <family val="2"/>
          </rPr>
          <t xml:space="preserve">
Non-conditional discounts</t>
        </r>
      </text>
    </comment>
    <comment ref="B52" authorId="0" shapeId="0" xr:uid="{00000000-0006-0000-0400-000008000000}">
      <text>
        <r>
          <rPr>
            <b/>
            <sz val="9"/>
            <color indexed="81"/>
            <rFont val="Verdana"/>
            <family val="2"/>
          </rPr>
          <t>May Mauseth:</t>
        </r>
        <r>
          <rPr>
            <sz val="9"/>
            <color indexed="81"/>
            <rFont val="Verdana"/>
            <family val="2"/>
          </rPr>
          <t xml:space="preserve">
Bundle 3 services to save 3% on electricity or TransACT bill
Bundle 4 services and save 5%
Bundle 5 services and save 10%
Bundle 6 services and save 20%
Bundle 7 services and save 25%
Bundle 8 services and save 30%</t>
        </r>
      </text>
    </comment>
    <comment ref="A53" authorId="0" shapeId="0" xr:uid="{00000000-0006-0000-0400-000009000000}">
      <text>
        <r>
          <rPr>
            <b/>
            <sz val="9"/>
            <color indexed="81"/>
            <rFont val="Verdana"/>
            <family val="2"/>
          </rPr>
          <t>May Mauseth:</t>
        </r>
        <r>
          <rPr>
            <sz val="9"/>
            <color indexed="81"/>
            <rFont val="Verdana"/>
            <family val="2"/>
          </rPr>
          <t xml:space="preserve">
Length of contract</t>
        </r>
      </text>
    </comment>
    <comment ref="A54" authorId="0" shapeId="0" xr:uid="{00000000-0006-0000-0400-00000A000000}">
      <text>
        <r>
          <rPr>
            <b/>
            <sz val="9"/>
            <color indexed="81"/>
            <rFont val="Verdana"/>
            <family val="2"/>
          </rPr>
          <t>May Mauseth:</t>
        </r>
        <r>
          <rPr>
            <sz val="9"/>
            <color indexed="81"/>
            <rFont val="Verdana"/>
            <family val="2"/>
          </rPr>
          <t xml:space="preserve">
Early Termination Fee</t>
        </r>
      </text>
    </comment>
    <comment ref="B54" authorId="0" shapeId="0" xr:uid="{00000000-0006-0000-0400-00000B000000}">
      <text>
        <r>
          <rPr>
            <b/>
            <sz val="9"/>
            <color indexed="81"/>
            <rFont val="Verdana"/>
            <family val="2"/>
          </rPr>
          <t>May Mauseth:</t>
        </r>
        <r>
          <rPr>
            <sz val="9"/>
            <color indexed="81"/>
            <rFont val="Verdana"/>
            <family val="2"/>
          </rPr>
          <t xml:space="preserve">
$50 for each service bundled</t>
        </r>
      </text>
    </comment>
    <comment ref="A55" authorId="0" shapeId="0" xr:uid="{00000000-0006-0000-0400-00000C000000}">
      <text>
        <r>
          <rPr>
            <b/>
            <sz val="9"/>
            <color indexed="81"/>
            <rFont val="Verdana"/>
            <family val="2"/>
          </rPr>
          <t>May Mauseth:</t>
        </r>
        <r>
          <rPr>
            <sz val="9"/>
            <color indexed="81"/>
            <rFont val="Verdana"/>
            <family val="2"/>
          </rPr>
          <t xml:space="preserve">
Discounts conditional upon prompt payment</t>
        </r>
      </text>
    </comment>
    <comment ref="B57" authorId="0" shapeId="0" xr:uid="{00000000-0006-0000-0400-00000D000000}">
      <text>
        <r>
          <rPr>
            <b/>
            <sz val="9"/>
            <color indexed="81"/>
            <rFont val="Verdana"/>
            <family val="2"/>
          </rPr>
          <t>May Mauseth:</t>
        </r>
        <r>
          <rPr>
            <sz val="9"/>
            <color indexed="81"/>
            <rFont val="Verdana"/>
            <family val="2"/>
          </rPr>
          <t xml:space="preserve">
Account establishment fee: $35.10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8" authorId="0" shapeId="0" xr:uid="{00000000-0006-0000-0500-000001000000}">
      <text>
        <r>
          <rPr>
            <b/>
            <sz val="9"/>
            <color indexed="81"/>
            <rFont val="Verdana"/>
            <family val="2"/>
          </rPr>
          <t>May Mauseth:</t>
        </r>
        <r>
          <rPr>
            <sz val="9"/>
            <color indexed="81"/>
            <rFont val="Verdana"/>
            <family val="2"/>
          </rPr>
          <t xml:space="preserve">
Home plan</t>
        </r>
      </text>
    </comment>
    <comment ref="C8" authorId="0" shapeId="0" xr:uid="{00000000-0006-0000-0500-000002000000}">
      <text>
        <r>
          <rPr>
            <b/>
            <sz val="9"/>
            <color indexed="81"/>
            <rFont val="Verdana"/>
            <family val="2"/>
          </rPr>
          <t>May Mauseth:</t>
        </r>
        <r>
          <rPr>
            <sz val="9"/>
            <color indexed="81"/>
            <rFont val="Verdana"/>
            <family val="2"/>
          </rPr>
          <t xml:space="preserve">
Everyday Saver Home</t>
        </r>
      </text>
    </comment>
    <comment ref="B15" authorId="0" shapeId="0" xr:uid="{00000000-0006-0000-0500-000003000000}">
      <text>
        <r>
          <rPr>
            <b/>
            <sz val="9"/>
            <color indexed="81"/>
            <rFont val="Verdana"/>
            <family val="2"/>
          </rPr>
          <t>May Mauseth:</t>
        </r>
        <r>
          <rPr>
            <sz val="9"/>
            <color indexed="81"/>
            <rFont val="Verdana"/>
            <family val="2"/>
          </rPr>
          <t xml:space="preserve">
Home Saver</t>
        </r>
      </text>
    </comment>
    <comment ref="A43" authorId="0" shapeId="0" xr:uid="{00000000-0006-0000-0500-000004000000}">
      <text>
        <r>
          <rPr>
            <b/>
            <sz val="9"/>
            <color indexed="81"/>
            <rFont val="Verdana"/>
            <family val="2"/>
          </rPr>
          <t>May Mauseth:</t>
        </r>
        <r>
          <rPr>
            <sz val="9"/>
            <color indexed="81"/>
            <rFont val="Verdana"/>
            <family val="2"/>
          </rPr>
          <t xml:space="preserve">
7am-9am and 5pm-8pm every day</t>
        </r>
      </text>
    </comment>
    <comment ref="A44" authorId="0" shapeId="0" xr:uid="{00000000-0006-0000-0500-000005000000}">
      <text>
        <r>
          <rPr>
            <b/>
            <sz val="9"/>
            <color indexed="81"/>
            <rFont val="Verdana"/>
            <family val="2"/>
          </rPr>
          <t>May Mauseth:</t>
        </r>
        <r>
          <rPr>
            <sz val="9"/>
            <color indexed="81"/>
            <rFont val="Verdana"/>
            <family val="2"/>
          </rPr>
          <t xml:space="preserve">
9am-5pm and 8pm-10pm every day</t>
        </r>
      </text>
    </comment>
    <comment ref="A45" authorId="0" shapeId="0" xr:uid="{00000000-0006-0000-0500-000006000000}">
      <text>
        <r>
          <rPr>
            <b/>
            <sz val="9"/>
            <color indexed="81"/>
            <rFont val="Verdana"/>
            <family val="2"/>
          </rPr>
          <t>May Mauseth:</t>
        </r>
        <r>
          <rPr>
            <sz val="9"/>
            <color indexed="81"/>
            <rFont val="Verdana"/>
            <family val="2"/>
          </rPr>
          <t xml:space="preserve">
10pm to 7am every day</t>
        </r>
      </text>
    </comment>
    <comment ref="A52" authorId="0" shapeId="0" xr:uid="{00000000-0006-0000-0500-000007000000}">
      <text>
        <r>
          <rPr>
            <b/>
            <sz val="9"/>
            <color indexed="81"/>
            <rFont val="Verdana"/>
            <family val="2"/>
          </rPr>
          <t>May Mauseth:</t>
        </r>
        <r>
          <rPr>
            <sz val="9"/>
            <color indexed="81"/>
            <rFont val="Verdana"/>
            <family val="2"/>
          </rPr>
          <t xml:space="preserve">
Non-conditional discounts</t>
        </r>
      </text>
    </comment>
    <comment ref="B52" authorId="0" shapeId="0" xr:uid="{00000000-0006-0000-0500-000008000000}">
      <text>
        <r>
          <rPr>
            <b/>
            <sz val="9"/>
            <color indexed="81"/>
            <rFont val="Verdana"/>
            <family val="2"/>
          </rPr>
          <t>May Mauseth:</t>
        </r>
        <r>
          <rPr>
            <sz val="9"/>
            <color indexed="81"/>
            <rFont val="Verdana"/>
            <family val="2"/>
          </rPr>
          <t xml:space="preserve">
Bundle 3 services to save 3% on electricity or TransACT bill
Bundle 4 services and save 5%
Bundle 5 services and save 10%
Bundle 6 services and save 20%
Bundle 7 services and save 25%</t>
        </r>
      </text>
    </comment>
    <comment ref="A53" authorId="0" shapeId="0" xr:uid="{00000000-0006-0000-0500-000009000000}">
      <text>
        <r>
          <rPr>
            <b/>
            <sz val="9"/>
            <color indexed="81"/>
            <rFont val="Verdana"/>
            <family val="2"/>
          </rPr>
          <t>May Mauseth:</t>
        </r>
        <r>
          <rPr>
            <sz val="9"/>
            <color indexed="81"/>
            <rFont val="Verdana"/>
            <family val="2"/>
          </rPr>
          <t xml:space="preserve">
Length of contract</t>
        </r>
      </text>
    </comment>
    <comment ref="A54" authorId="0" shapeId="0" xr:uid="{00000000-0006-0000-0500-00000A000000}">
      <text>
        <r>
          <rPr>
            <b/>
            <sz val="9"/>
            <color indexed="81"/>
            <rFont val="Verdana"/>
            <family val="2"/>
          </rPr>
          <t>May Mauseth:</t>
        </r>
        <r>
          <rPr>
            <sz val="9"/>
            <color indexed="81"/>
            <rFont val="Verdana"/>
            <family val="2"/>
          </rPr>
          <t xml:space="preserve">
Early Termination Fee</t>
        </r>
      </text>
    </comment>
    <comment ref="B54" authorId="0" shapeId="0" xr:uid="{00000000-0006-0000-0500-00000B000000}">
      <text>
        <r>
          <rPr>
            <b/>
            <sz val="9"/>
            <color indexed="81"/>
            <rFont val="Verdana"/>
            <family val="2"/>
          </rPr>
          <t>May Mauseth:</t>
        </r>
        <r>
          <rPr>
            <sz val="9"/>
            <color indexed="81"/>
            <rFont val="Verdana"/>
            <family val="2"/>
          </rPr>
          <t xml:space="preserve">
$50 for each service bundled</t>
        </r>
      </text>
    </comment>
    <comment ref="A55" authorId="0" shapeId="0" xr:uid="{00000000-0006-0000-0500-00000C000000}">
      <text>
        <r>
          <rPr>
            <b/>
            <sz val="9"/>
            <color indexed="81"/>
            <rFont val="Verdana"/>
            <family val="2"/>
          </rPr>
          <t>May Mauseth:</t>
        </r>
        <r>
          <rPr>
            <sz val="9"/>
            <color indexed="81"/>
            <rFont val="Verdana"/>
            <family val="2"/>
          </rPr>
          <t xml:space="preserve">
Discounts conditional upon prompt payment</t>
        </r>
      </text>
    </comment>
    <comment ref="B57" authorId="0" shapeId="0" xr:uid="{00000000-0006-0000-0500-00000D000000}">
      <text>
        <r>
          <rPr>
            <b/>
            <sz val="9"/>
            <color indexed="81"/>
            <rFont val="Verdana"/>
            <family val="2"/>
          </rPr>
          <t>May Mauseth:</t>
        </r>
        <r>
          <rPr>
            <sz val="9"/>
            <color indexed="81"/>
            <rFont val="Verdana"/>
            <family val="2"/>
          </rPr>
          <t xml:space="preserve">
Account establishment fee: $35.10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E6" authorId="0" shapeId="0" xr:uid="{00000000-0006-0000-0800-000001000000}">
      <text>
        <r>
          <rPr>
            <b/>
            <sz val="9"/>
            <color indexed="81"/>
            <rFont val="Verdana"/>
            <family val="2"/>
          </rPr>
          <t>May Mauseth:</t>
        </r>
        <r>
          <rPr>
            <sz val="9"/>
            <color indexed="81"/>
            <rFont val="Verdana"/>
            <family val="2"/>
          </rPr>
          <t xml:space="preserve">
Home plan</t>
        </r>
      </text>
    </comment>
    <comment ref="F6" authorId="0" shapeId="0" xr:uid="{00000000-0006-0000-0800-000002000000}">
      <text>
        <r>
          <rPr>
            <b/>
            <sz val="9"/>
            <color indexed="81"/>
            <rFont val="Verdana"/>
            <family val="2"/>
          </rPr>
          <t>May Mauseth:</t>
        </r>
        <r>
          <rPr>
            <sz val="9"/>
            <color indexed="81"/>
            <rFont val="Verdana"/>
            <family val="2"/>
          </rPr>
          <t xml:space="preserve">
Flexi Saver</t>
        </r>
      </text>
    </comment>
    <comment ref="G6" authorId="0" shapeId="0" xr:uid="{00000000-0006-0000-0800-000003000000}">
      <text>
        <r>
          <rPr>
            <b/>
            <sz val="9"/>
            <color indexed="81"/>
            <rFont val="Verdana"/>
            <family val="2"/>
          </rPr>
          <t>May Mauseth:</t>
        </r>
        <r>
          <rPr>
            <sz val="9"/>
            <color indexed="81"/>
            <rFont val="Verdana"/>
            <family val="2"/>
          </rPr>
          <t xml:space="preserve">
Daily saver plus</t>
        </r>
      </text>
    </comment>
    <comment ref="E11" authorId="0" shapeId="0" xr:uid="{00000000-0006-0000-0800-000004000000}">
      <text>
        <r>
          <rPr>
            <b/>
            <sz val="9"/>
            <color indexed="81"/>
            <rFont val="Verdana"/>
            <family val="2"/>
          </rPr>
          <t>May Mauseth:</t>
        </r>
        <r>
          <rPr>
            <sz val="9"/>
            <color indexed="81"/>
            <rFont val="Verdana"/>
            <family val="2"/>
          </rPr>
          <t xml:space="preserve">
Home Saver</t>
        </r>
      </text>
    </comment>
    <comment ref="G11" authorId="0" shapeId="0" xr:uid="{00000000-0006-0000-0800-000005000000}">
      <text>
        <r>
          <rPr>
            <b/>
            <sz val="9"/>
            <color indexed="81"/>
            <rFont val="Verdana"/>
            <family val="2"/>
          </rPr>
          <t>May Mauseth:</t>
        </r>
        <r>
          <rPr>
            <sz val="9"/>
            <color indexed="81"/>
            <rFont val="Verdana"/>
            <family val="2"/>
          </rPr>
          <t xml:space="preserve">
Daily saver plus</t>
        </r>
      </text>
    </comment>
    <comment ref="E12" authorId="0" shapeId="0" xr:uid="{00000000-0006-0000-0800-000006000000}">
      <text>
        <r>
          <rPr>
            <b/>
            <sz val="9"/>
            <color indexed="81"/>
            <rFont val="Verdana"/>
            <family val="2"/>
          </rPr>
          <t>May Mauseth:</t>
        </r>
        <r>
          <rPr>
            <sz val="9"/>
            <color indexed="81"/>
            <rFont val="Verdana"/>
            <family val="2"/>
          </rPr>
          <t xml:space="preserve">
Offer states first 60kWh/day</t>
        </r>
      </text>
    </comment>
    <comment ref="G12" authorId="0" shapeId="0" xr:uid="{00000000-0006-0000-0800-000007000000}">
      <text>
        <r>
          <rPr>
            <b/>
            <sz val="9"/>
            <color indexed="81"/>
            <rFont val="Verdana"/>
            <family val="2"/>
          </rPr>
          <t>May Mauseth:</t>
        </r>
        <r>
          <rPr>
            <sz val="9"/>
            <color indexed="81"/>
            <rFont val="Verdana"/>
            <family val="2"/>
          </rPr>
          <t xml:space="preserve">
Offer states first 60kWh/day</t>
        </r>
      </text>
    </comment>
    <comment ref="B18" authorId="0" shapeId="0" xr:uid="{00000000-0006-0000-0800-000008000000}">
      <text>
        <r>
          <rPr>
            <b/>
            <sz val="9"/>
            <color indexed="81"/>
            <rFont val="Verdana"/>
            <family val="2"/>
          </rPr>
          <t>May Mauseth:</t>
        </r>
        <r>
          <rPr>
            <sz val="9"/>
            <color indexed="81"/>
            <rFont val="Verdana"/>
            <family val="2"/>
          </rPr>
          <t xml:space="preserve">
Home plan + off peak rate 1</t>
        </r>
      </text>
    </comment>
    <comment ref="G18" authorId="0" shapeId="0" xr:uid="{00000000-0006-0000-0800-000009000000}">
      <text>
        <r>
          <rPr>
            <b/>
            <sz val="9"/>
            <color indexed="81"/>
            <rFont val="Verdana"/>
            <family val="2"/>
          </rPr>
          <t>May Mauseth:</t>
        </r>
        <r>
          <rPr>
            <sz val="9"/>
            <color indexed="81"/>
            <rFont val="Verdana"/>
            <family val="2"/>
          </rPr>
          <t xml:space="preserve">
Daily saver plus</t>
        </r>
      </text>
    </comment>
    <comment ref="B20" authorId="0" shapeId="0" xr:uid="{00000000-0006-0000-0800-00000A000000}">
      <text>
        <r>
          <rPr>
            <b/>
            <sz val="9"/>
            <color indexed="81"/>
            <rFont val="Verdana"/>
            <family val="2"/>
          </rPr>
          <t>May Mauseth:</t>
        </r>
        <r>
          <rPr>
            <sz val="9"/>
            <color indexed="81"/>
            <rFont val="Verdana"/>
            <family val="2"/>
          </rPr>
          <t xml:space="preserve">
Off peak 1 Charge</t>
        </r>
      </text>
    </comment>
    <comment ref="G24" authorId="0" shapeId="0" xr:uid="{00000000-0006-0000-0800-00000B000000}">
      <text>
        <r>
          <rPr>
            <b/>
            <sz val="9"/>
            <color indexed="81"/>
            <rFont val="Verdana"/>
            <family val="2"/>
          </rPr>
          <t>May Mauseth:</t>
        </r>
        <r>
          <rPr>
            <sz val="9"/>
            <color indexed="81"/>
            <rFont val="Verdana"/>
            <family val="2"/>
          </rPr>
          <t xml:space="preserve">
Daily saver plus</t>
        </r>
      </text>
    </comment>
    <comment ref="B25" authorId="0" shapeId="0" xr:uid="{00000000-0006-0000-0800-00000C000000}">
      <text>
        <r>
          <rPr>
            <b/>
            <sz val="9"/>
            <color indexed="81"/>
            <rFont val="Verdana"/>
            <family val="2"/>
          </rPr>
          <t>May Mauseth:</t>
        </r>
        <r>
          <rPr>
            <sz val="9"/>
            <color indexed="81"/>
            <rFont val="Verdana"/>
            <family val="2"/>
          </rPr>
          <t xml:space="preserve">
7am-9am and 5pm-8pm every day</t>
        </r>
      </text>
    </comment>
    <comment ref="B26" authorId="0" shapeId="0" xr:uid="{00000000-0006-0000-0800-00000D000000}">
      <text>
        <r>
          <rPr>
            <b/>
            <sz val="9"/>
            <color indexed="81"/>
            <rFont val="Verdana"/>
            <family val="2"/>
          </rPr>
          <t>May Mauseth:</t>
        </r>
        <r>
          <rPr>
            <sz val="9"/>
            <color indexed="81"/>
            <rFont val="Verdana"/>
            <family val="2"/>
          </rPr>
          <t xml:space="preserve">
9am-5pm and 8pm-10pm every day</t>
        </r>
      </text>
    </comment>
    <comment ref="B27" authorId="0" shapeId="0" xr:uid="{00000000-0006-0000-0800-00000E000000}">
      <text>
        <r>
          <rPr>
            <b/>
            <sz val="9"/>
            <color indexed="81"/>
            <rFont val="Verdana"/>
            <family val="2"/>
          </rPr>
          <t>May Mauseth:</t>
        </r>
        <r>
          <rPr>
            <sz val="9"/>
            <color indexed="81"/>
            <rFont val="Verdana"/>
            <family val="2"/>
          </rPr>
          <t xml:space="preserve">
10pm to 7am every day</t>
        </r>
      </text>
    </comment>
    <comment ref="F31" authorId="0" shapeId="0" xr:uid="{00000000-0006-0000-0800-00000F000000}">
      <text>
        <r>
          <rPr>
            <b/>
            <sz val="9"/>
            <color indexed="81"/>
            <rFont val="Verdana"/>
            <family val="2"/>
          </rPr>
          <t>May Mauseth:</t>
        </r>
        <r>
          <rPr>
            <sz val="9"/>
            <color indexed="81"/>
            <rFont val="Verdana"/>
            <family val="2"/>
          </rPr>
          <t xml:space="preserve">
Flexi Saver</t>
        </r>
      </text>
    </comment>
    <comment ref="G31" authorId="0" shapeId="0" xr:uid="{00000000-0006-0000-0800-000010000000}">
      <text>
        <r>
          <rPr>
            <b/>
            <sz val="9"/>
            <color indexed="81"/>
            <rFont val="Verdana"/>
            <family val="2"/>
          </rPr>
          <t>May Mauseth:</t>
        </r>
        <r>
          <rPr>
            <sz val="9"/>
            <color indexed="81"/>
            <rFont val="Verdana"/>
            <family val="2"/>
          </rPr>
          <t xml:space="preserve">
Daily saver plus</t>
        </r>
      </text>
    </comment>
  </commentList>
</comments>
</file>

<file path=xl/sharedStrings.xml><?xml version="1.0" encoding="utf-8"?>
<sst xmlns="http://schemas.openxmlformats.org/spreadsheetml/2006/main" count="4045" uniqueCount="537">
  <si>
    <t xml:space="preserve">The energy offers, tariffs and bill calculations presented in this workbook should be used as a general guide only and should not be </t>
  </si>
  <si>
    <t xml:space="preserve">this workbook or for any loss, economic or otherwise, suffered as a result of reliance on the information presented in this workbook.  </t>
    <phoneticPr fontId="0" type="noConversion"/>
  </si>
  <si>
    <t>This workbook contains:</t>
  </si>
  <si>
    <t xml:space="preserve">1) Inform the community about changes to energy retail prices and increase consumer awareness </t>
  </si>
  <si>
    <t>c/kWh balance</t>
  </si>
  <si>
    <t>ActewAGL network area</t>
    <phoneticPr fontId="4" type="noConversion"/>
  </si>
  <si>
    <t>Quarterly bill</t>
  </si>
  <si>
    <t>Annual bill</t>
  </si>
  <si>
    <t>The main purpose of this workbook is to provide consumer advocates with a tool to track and analyse</t>
  </si>
  <si>
    <t xml:space="preserve">Inclining block </t>
    <phoneticPr fontId="4" type="noConversion"/>
  </si>
  <si>
    <t>NA</t>
    <phoneticPr fontId="4" type="noConversion"/>
  </si>
  <si>
    <t>Single rate &amp;</t>
    <phoneticPr fontId="4" type="noConversion"/>
  </si>
  <si>
    <t xml:space="preserve">St Vincent de Paul Society, ACT Tariff-Tracking Project, Workbook 3: Electricity Market Offers </t>
    <phoneticPr fontId="4" type="noConversion"/>
  </si>
  <si>
    <t>Meter type</t>
    <phoneticPr fontId="4" type="noConversion"/>
  </si>
  <si>
    <t>Effective from</t>
    <phoneticPr fontId="4" type="noConversion"/>
  </si>
  <si>
    <t>Solar (y/n)</t>
    <phoneticPr fontId="4" type="noConversion"/>
  </si>
  <si>
    <t xml:space="preserve">no parts may be adapted, reproduced, copied, stored, distributed, published or put to commercial use </t>
    <phoneticPr fontId="0" type="noConversion"/>
  </si>
  <si>
    <t>2 years</t>
    <phoneticPr fontId="4" type="noConversion"/>
  </si>
  <si>
    <t>yes</t>
    <phoneticPr fontId="4" type="noConversion"/>
  </si>
  <si>
    <t>Energy Aus</t>
    <phoneticPr fontId="4" type="noConversion"/>
  </si>
  <si>
    <t>July 2015</t>
    <phoneticPr fontId="4" type="noConversion"/>
  </si>
  <si>
    <t>Acknowledgement:</t>
    <phoneticPr fontId="4" type="noConversion"/>
  </si>
  <si>
    <t>This project has been funded by the Energy Consumers Australia (ECA) and its predecessor, the Consumer Advocacy Panel.</t>
    <phoneticPr fontId="4" type="noConversion"/>
  </si>
  <si>
    <t>Electricity Retail Offers July 2014 (inc GST)</t>
    <phoneticPr fontId="4" type="noConversion"/>
  </si>
  <si>
    <t>3% off bill</t>
    <phoneticPr fontId="4" type="noConversion"/>
  </si>
  <si>
    <t>this analysis include the three most common electricity offers based on meter type:</t>
  </si>
  <si>
    <t>no</t>
    <phoneticPr fontId="4" type="noConversion"/>
  </si>
  <si>
    <t>8% off bill</t>
    <phoneticPr fontId="4" type="noConversion"/>
  </si>
  <si>
    <t>If bundling services</t>
    <phoneticPr fontId="4" type="noConversion"/>
  </si>
  <si>
    <t>no</t>
    <phoneticPr fontId="4" type="noConversion"/>
  </si>
  <si>
    <t>$50 -$350</t>
    <phoneticPr fontId="4" type="noConversion"/>
  </si>
  <si>
    <t>© St Vincent de Paul Society and Alviss Consulting Pty Ltd</t>
  </si>
  <si>
    <t>ActewAGL</t>
    <phoneticPr fontId="4" type="noConversion"/>
  </si>
  <si>
    <t>Retailers:</t>
    <phoneticPr fontId="4" type="noConversion"/>
  </si>
  <si>
    <t>Consumption</t>
    <phoneticPr fontId="4" type="noConversion"/>
  </si>
  <si>
    <t>Inclining block</t>
    <phoneticPr fontId="4" type="noConversion"/>
  </si>
  <si>
    <t>1st block</t>
    <phoneticPr fontId="4" type="noConversion"/>
  </si>
  <si>
    <t>Balance</t>
    <phoneticPr fontId="4" type="noConversion"/>
  </si>
  <si>
    <t xml:space="preserve">Controlled load </t>
    <phoneticPr fontId="4" type="noConversion"/>
  </si>
  <si>
    <t>Peak</t>
    <phoneticPr fontId="4" type="noConversion"/>
  </si>
  <si>
    <t>NA</t>
    <phoneticPr fontId="4" type="noConversion"/>
  </si>
  <si>
    <t>Tab colours:</t>
    <phoneticPr fontId="4" type="noConversion"/>
  </si>
  <si>
    <t>12% off usage</t>
    <phoneticPr fontId="4" type="noConversion"/>
  </si>
  <si>
    <t>c/kWh off-peak</t>
    <phoneticPr fontId="4" type="noConversion"/>
  </si>
  <si>
    <t>TOU (Home TOU plan)</t>
    <phoneticPr fontId="4" type="noConversion"/>
  </si>
  <si>
    <t xml:space="preserve">c/kWh - peak </t>
    <phoneticPr fontId="4" type="noConversion"/>
  </si>
  <si>
    <t>c/kWh - shoulder</t>
    <phoneticPr fontId="4" type="noConversion"/>
  </si>
  <si>
    <t>c/kWh - off-peak</t>
    <phoneticPr fontId="4" type="noConversion"/>
  </si>
  <si>
    <t>July 2014</t>
    <phoneticPr fontId="4" type="noConversion"/>
  </si>
  <si>
    <t>July 2013</t>
    <phoneticPr fontId="4" type="noConversion"/>
  </si>
  <si>
    <t xml:space="preserve">Flexi Saver </t>
    <phoneticPr fontId="4" type="noConversion"/>
  </si>
  <si>
    <t xml:space="preserve">without prior written permission from the St Vincent de Paul Society. </t>
  </si>
  <si>
    <t>Project outputs</t>
  </si>
  <si>
    <t>DISCLAIMER:</t>
  </si>
  <si>
    <t>no</t>
    <phoneticPr fontId="4" type="noConversion"/>
  </si>
  <si>
    <t>intellectual property and subject to copyright. Apart from any use permitted under the Copyright Act 1968 (Ctw),</t>
    <phoneticPr fontId="0" type="noConversion"/>
  </si>
  <si>
    <t>3 years</t>
    <phoneticPr fontId="4" type="noConversion"/>
  </si>
  <si>
    <t>If you would like to obtain information about energy offers available to you as a customer, go to AER’s "Energy Made Easy" website</t>
    <phoneticPr fontId="4" type="noConversion"/>
  </si>
  <si>
    <t>Contract length (months)</t>
    <phoneticPr fontId="4" type="noConversion"/>
  </si>
  <si>
    <t>ETF (Y/N)</t>
    <phoneticPr fontId="4" type="noConversion"/>
  </si>
  <si>
    <t>Limited benefit period? (months)</t>
    <phoneticPr fontId="4" type="noConversion"/>
  </si>
  <si>
    <t>Other Direct Debit Incentive (y/n)</t>
    <phoneticPr fontId="4" type="noConversion"/>
  </si>
  <si>
    <t>Service fee ($ per month)</t>
    <phoneticPr fontId="4" type="noConversion"/>
  </si>
  <si>
    <t>Other incentives</t>
    <phoneticPr fontId="4" type="noConversion"/>
  </si>
  <si>
    <t>Incentive type</t>
    <phoneticPr fontId="4" type="noConversion"/>
  </si>
  <si>
    <t>ActewAGL</t>
    <phoneticPr fontId="4" type="noConversion"/>
  </si>
  <si>
    <t>c/kWh</t>
    <phoneticPr fontId="4" type="noConversion"/>
  </si>
  <si>
    <t>First block (kWh/qtr)</t>
    <phoneticPr fontId="4" type="noConversion"/>
  </si>
  <si>
    <t>Controlled off-peak</t>
    <phoneticPr fontId="4" type="noConversion"/>
  </si>
  <si>
    <t xml:space="preserve">1) Single rate (also known as flat rate). </t>
    <phoneticPr fontId="4" type="noConversion"/>
  </si>
  <si>
    <t>By May Mauseth Johnston, Alviss Consulting Pty Ltd</t>
    <phoneticPr fontId="4" type="noConversion"/>
  </si>
  <si>
    <t>Purpose of project</t>
  </si>
  <si>
    <t>*As domestic electricity offers currently depend on the type of metering installed at the premises,</t>
  </si>
  <si>
    <t>Off peak 2nd rate (c/kWh)</t>
    <phoneticPr fontId="4" type="noConversion"/>
  </si>
  <si>
    <t>Off peak 2nd step (kWh)</t>
    <phoneticPr fontId="4" type="noConversion"/>
  </si>
  <si>
    <t>Off peak 3rd rate (c/kWh)</t>
    <phoneticPr fontId="4" type="noConversion"/>
  </si>
  <si>
    <t>Off peak 3rd step (kWh)</t>
    <phoneticPr fontId="4" type="noConversion"/>
  </si>
  <si>
    <t>Off peak 4th rate (c/kWh)</t>
    <phoneticPr fontId="4" type="noConversion"/>
  </si>
  <si>
    <t>Seasonal Off-peak: Off-peak rate (c/kWh)</t>
    <phoneticPr fontId="4" type="noConversion"/>
  </si>
  <si>
    <t>Cont' off peak</t>
    <phoneticPr fontId="4" type="noConversion"/>
  </si>
  <si>
    <t>3) Controlled load (also known as dedicated circuit and controlled off-peak 1). Typically used for hot water and heating.</t>
    <phoneticPr fontId="4" type="noConversion"/>
  </si>
  <si>
    <t>Bill impacts July 2015</t>
    <phoneticPr fontId="4" type="noConversion"/>
  </si>
  <si>
    <t>Electricity Retail Offers July 2015 (exc GST)</t>
    <phoneticPr fontId="4" type="noConversion"/>
  </si>
  <si>
    <t xml:space="preserve">workbook, it is suitable for use only as a research and advocacy tool. We do not accept any legal responsibility for errors or inaccuracies. </t>
  </si>
  <si>
    <t>2) Monitor the impact tariff changes have on household bills and energy affordability</t>
  </si>
  <si>
    <t>3% off usage</t>
    <phoneticPr fontId="4" type="noConversion"/>
  </si>
  <si>
    <t>8% off usage</t>
    <phoneticPr fontId="4" type="noConversion"/>
  </si>
  <si>
    <t>Bill impacts July 2013</t>
    <phoneticPr fontId="4" type="noConversion"/>
  </si>
  <si>
    <t>Off-peak</t>
  </si>
  <si>
    <t>$50 -$400</t>
    <phoneticPr fontId="4" type="noConversion"/>
  </si>
  <si>
    <t>2) Inclining block tariff (known as the "home saver plan") offers a lower consumption rate for the first 60kWh consumed per day.</t>
    <phoneticPr fontId="4" type="noConversion"/>
  </si>
  <si>
    <t>NA</t>
    <phoneticPr fontId="4" type="noConversion"/>
  </si>
  <si>
    <t>NA</t>
    <phoneticPr fontId="4" type="noConversion"/>
  </si>
  <si>
    <t>Other features</t>
  </si>
  <si>
    <t>Fixed term</t>
  </si>
  <si>
    <t>ETF</t>
  </si>
  <si>
    <t>Pay on time discount</t>
  </si>
  <si>
    <t>Insert quarterly consumption (KWh):</t>
  </si>
  <si>
    <t>Inclining block</t>
    <phoneticPr fontId="4" type="noConversion"/>
  </si>
  <si>
    <t xml:space="preserve">Flat rate  </t>
    <phoneticPr fontId="4" type="noConversion"/>
  </si>
  <si>
    <t>Fixed charges</t>
  </si>
  <si>
    <t>1 year</t>
    <phoneticPr fontId="4" type="noConversion"/>
  </si>
  <si>
    <t>no</t>
    <phoneticPr fontId="4" type="noConversion"/>
  </si>
  <si>
    <t>no</t>
    <phoneticPr fontId="4" type="noConversion"/>
  </si>
  <si>
    <t>Energy Australia</t>
    <phoneticPr fontId="4" type="noConversion"/>
  </si>
  <si>
    <t xml:space="preserve">This workbook is copyright. All works contained in it are St Vincent de Paul Society and Alviss Consulting’s  </t>
    <phoneticPr fontId="0" type="noConversion"/>
  </si>
  <si>
    <t>https://secure.energyaustralia.com.au/EnergyPriceFactSheets/Docs/EPFS/E_R_A_GEASY_AC_14_01-07-2016.pdf</t>
  </si>
  <si>
    <t>Insert quarterly consumption (kWh):</t>
  </si>
  <si>
    <t>Offer</t>
  </si>
  <si>
    <t>Supply charge</t>
  </si>
  <si>
    <t>Restricted eligibility? (n/so/nso)</t>
    <phoneticPr fontId="4" type="noConversion"/>
  </si>
  <si>
    <t>Solar meter fee (c/day)</t>
    <phoneticPr fontId="4" type="noConversion"/>
  </si>
  <si>
    <t>Retailer</t>
  </si>
  <si>
    <t>Name</t>
    <phoneticPr fontId="4" type="noConversion"/>
  </si>
  <si>
    <t>Supply (c/day)</t>
  </si>
  <si>
    <t>Single or peak rate (c/kWh)</t>
    <phoneticPr fontId="4" type="noConversion"/>
  </si>
  <si>
    <t>block type</t>
  </si>
  <si>
    <t>Peak 1st step (kWh)</t>
    <phoneticPr fontId="4" type="noConversion"/>
  </si>
  <si>
    <t>Bill impacts July 2014</t>
    <phoneticPr fontId="4" type="noConversion"/>
  </si>
  <si>
    <t>proportions (%) can be adjusted. All red cells contain variables for the user to insert</t>
  </si>
  <si>
    <t>TOU</t>
  </si>
  <si>
    <t>Insert shoulder proportion (%):</t>
  </si>
  <si>
    <t>Shoulder</t>
  </si>
  <si>
    <t>ID</t>
  </si>
  <si>
    <t>Timestamp</t>
    <phoneticPr fontId="4" type="noConversion"/>
  </si>
  <si>
    <t>State</t>
    <phoneticPr fontId="4" type="noConversion"/>
  </si>
  <si>
    <t>DB</t>
    <phoneticPr fontId="4" type="noConversion"/>
  </si>
  <si>
    <t>DB Zone</t>
    <phoneticPr fontId="4" type="noConversion"/>
  </si>
  <si>
    <t>Annual bill incl conditional discounts (incl GST)</t>
    <phoneticPr fontId="4" type="noConversion"/>
  </si>
  <si>
    <t>Contract length (months)</t>
  </si>
  <si>
    <t>Exit fee (yes/no)</t>
  </si>
  <si>
    <t>Origin Energy</t>
    <phoneticPr fontId="4" type="noConversion"/>
  </si>
  <si>
    <t>Saver</t>
    <phoneticPr fontId="4" type="noConversion"/>
  </si>
  <si>
    <t>Changed</t>
    <phoneticPr fontId="4" type="noConversion"/>
  </si>
  <si>
    <t>Controlled</t>
    <phoneticPr fontId="4" type="noConversion"/>
  </si>
  <si>
    <t>Peak 2nd rate (c/kWh)</t>
    <phoneticPr fontId="4" type="noConversion"/>
  </si>
  <si>
    <t xml:space="preserve">St Vincent de Paul Society, ACT Tariff-Tracking Project, Workbook 3: Electricity Market Offers </t>
    <phoneticPr fontId="4" type="noConversion"/>
  </si>
  <si>
    <t>Electricity Retail Offers July 2013 (inc GST)</t>
    <phoneticPr fontId="4" type="noConversion"/>
  </si>
  <si>
    <t>Energy Australia</t>
    <phoneticPr fontId="4" type="noConversion"/>
  </si>
  <si>
    <t xml:space="preserve">Flat rate </t>
    <phoneticPr fontId="4" type="noConversion"/>
  </si>
  <si>
    <t>*All daily inclining block thresholds have been multiplied by 91 to calculate quarterly bills.</t>
    <phoneticPr fontId="4" type="noConversion"/>
  </si>
  <si>
    <t>Late payment fee</t>
    <phoneticPr fontId="4" type="noConversion"/>
  </si>
  <si>
    <t xml:space="preserve">Other </t>
  </si>
  <si>
    <t>c/per day fixed charges</t>
  </si>
  <si>
    <t>c/kWh - first block</t>
  </si>
  <si>
    <t>Green (y/n/o)</t>
    <phoneticPr fontId="4" type="noConversion"/>
  </si>
  <si>
    <t>Green note</t>
    <phoneticPr fontId="4" type="noConversion"/>
  </si>
  <si>
    <t>Guaranteed discount off bill (%)</t>
    <phoneticPr fontId="4" type="noConversion"/>
  </si>
  <si>
    <t xml:space="preserve">*Analysis of bills (consumption level/pattern variable) </t>
    <phoneticPr fontId="4" type="noConversion"/>
  </si>
  <si>
    <t>*All supply charges published as quarterly charges have been divided by 91 days.</t>
  </si>
  <si>
    <t>changes to domestic energy offers in the ACT.  If regularly updated, this tariff-tracking tool can be used to:</t>
    <phoneticPr fontId="4" type="noConversion"/>
  </si>
  <si>
    <t>ACT-TOU</t>
    <phoneticPr fontId="4" type="noConversion"/>
  </si>
  <si>
    <t>Guaranteed discount off usage (%)</t>
    <phoneticPr fontId="4" type="noConversion"/>
  </si>
  <si>
    <t>POT discount off bill (%)</t>
    <phoneticPr fontId="4" type="noConversion"/>
  </si>
  <si>
    <t>POT discount off usage (%)</t>
    <phoneticPr fontId="4" type="noConversion"/>
  </si>
  <si>
    <t>DD discount off bill (%)</t>
    <phoneticPr fontId="4" type="noConversion"/>
  </si>
  <si>
    <t>DD discount off usage (%)</t>
    <phoneticPr fontId="4" type="noConversion"/>
  </si>
  <si>
    <t>E-bill discount off bill (%)</t>
    <phoneticPr fontId="4" type="noConversion"/>
  </si>
  <si>
    <t>E-bill discount off usage (%)</t>
    <phoneticPr fontId="4" type="noConversion"/>
  </si>
  <si>
    <t>Dual Fuel discount off bill (%)</t>
    <phoneticPr fontId="4" type="noConversion"/>
  </si>
  <si>
    <t>Dual Fuel discount off usage (%)</t>
    <phoneticPr fontId="4" type="noConversion"/>
  </si>
  <si>
    <t>Approx. incentive value ($)</t>
    <phoneticPr fontId="4" type="noConversion"/>
  </si>
  <si>
    <t>Dual fuel condition? (Y/N)</t>
    <phoneticPr fontId="4" type="noConversion"/>
  </si>
  <si>
    <t>Comments</t>
    <phoneticPr fontId="4" type="noConversion"/>
  </si>
  <si>
    <t>Source</t>
    <phoneticPr fontId="4" type="noConversion"/>
  </si>
  <si>
    <t xml:space="preserve">The St Vincent de Paul Society and Alviss Consulting Pty Ltd do not accept liability for any action taken based on the information provided in  </t>
    <phoneticPr fontId="0" type="noConversion"/>
  </si>
  <si>
    <t xml:space="preserve">ACT Tariff-Tracking Project, St Vincent de Paul Society </t>
    <phoneticPr fontId="4" type="noConversion"/>
  </si>
  <si>
    <t>Peak 2nd step (kWh)</t>
    <phoneticPr fontId="4" type="noConversion"/>
  </si>
  <si>
    <t>Peak 3rd rate (c/kWh)</t>
    <phoneticPr fontId="4" type="noConversion"/>
  </si>
  <si>
    <t>Peak 3rd step (kWh)</t>
    <phoneticPr fontId="4" type="noConversion"/>
  </si>
  <si>
    <t>Peak 4th rate (c/kWh)</t>
    <phoneticPr fontId="4" type="noConversion"/>
  </si>
  <si>
    <t>Seasonal peak: off-peak rate (c/kWh)</t>
    <phoneticPr fontId="4" type="noConversion"/>
  </si>
  <si>
    <t>Off-peak rate (c/kWh)</t>
    <phoneticPr fontId="4" type="noConversion"/>
  </si>
  <si>
    <t>Off peak 1st step (kWh)</t>
    <phoneticPr fontId="4" type="noConversion"/>
  </si>
  <si>
    <t>St Vincent de Paul Society, ACT Tariff-Tracking Project, Workbook 3: Electricity Market Offers</t>
    <phoneticPr fontId="4" type="noConversion"/>
  </si>
  <si>
    <t>AUSTRALIAN CAPITAL TERRITORY, ActewAGL NETWORK</t>
    <phoneticPr fontId="4" type="noConversion"/>
  </si>
  <si>
    <t>Single rate</t>
    <phoneticPr fontId="4" type="noConversion"/>
  </si>
  <si>
    <t xml:space="preserve">relied upon. The workbook is not an appropriate substitute for obtaining an offer from an energy retailer.  The information presented </t>
  </si>
  <si>
    <t>12% off usage</t>
    <phoneticPr fontId="4" type="noConversion"/>
  </si>
  <si>
    <t>Time structure Code</t>
    <phoneticPr fontId="4" type="noConversion"/>
  </si>
  <si>
    <t>Seasonal? (y/n)</t>
    <phoneticPr fontId="4" type="noConversion"/>
  </si>
  <si>
    <t>Summer or winter peak (s/w)</t>
    <phoneticPr fontId="4" type="noConversion"/>
  </si>
  <si>
    <t>Number of peak months</t>
    <phoneticPr fontId="4" type="noConversion"/>
  </si>
  <si>
    <t>solar (net/gross)</t>
  </si>
  <si>
    <t>3) Time of Use (TOU). Three part tariff with Peak, shoulder and off-peak rates.</t>
    <phoneticPr fontId="4" type="noConversion"/>
  </si>
  <si>
    <t>Off-peak</t>
    <phoneticPr fontId="4" type="noConversion"/>
  </si>
  <si>
    <t xml:space="preserve">Peak </t>
    <phoneticPr fontId="4" type="noConversion"/>
  </si>
  <si>
    <t>Insert shoulder proportion (%):</t>
    <phoneticPr fontId="4" type="noConversion"/>
  </si>
  <si>
    <t>Peak</t>
    <phoneticPr fontId="4" type="noConversion"/>
  </si>
  <si>
    <t>Shoulder</t>
    <phoneticPr fontId="4" type="noConversion"/>
  </si>
  <si>
    <t>Off-Peak</t>
  </si>
  <si>
    <t>Annual consumption only</t>
    <phoneticPr fontId="4" type="noConversion"/>
  </si>
  <si>
    <t>Annual bill (incl GST)</t>
    <phoneticPr fontId="4" type="noConversion"/>
  </si>
  <si>
    <t>Annual bill incl guaranteed discounts (excl GST)</t>
    <phoneticPr fontId="4" type="noConversion"/>
  </si>
  <si>
    <t>Annual bill incl conditional discounts (excl GST)</t>
    <phoneticPr fontId="4" type="noConversion"/>
  </si>
  <si>
    <t>1 year</t>
    <phoneticPr fontId="4" type="noConversion"/>
  </si>
  <si>
    <t>Annual consumption only</t>
    <phoneticPr fontId="4" type="noConversion"/>
  </si>
  <si>
    <t>Annual bill (incl GST)</t>
    <phoneticPr fontId="4" type="noConversion"/>
  </si>
  <si>
    <t>Peak 2nd block</t>
    <phoneticPr fontId="4" type="noConversion"/>
  </si>
  <si>
    <t>Peak balance</t>
  </si>
  <si>
    <t>Annual consumption only</t>
    <phoneticPr fontId="4" type="noConversion"/>
  </si>
  <si>
    <t>Annual bill (excl GST)</t>
  </si>
  <si>
    <t>Annual bill (incl GST)</t>
    <phoneticPr fontId="4" type="noConversion"/>
  </si>
  <si>
    <t>Guaranteed discount off bill (%)</t>
  </si>
  <si>
    <t>www.energymadeeasy.gov.au or contact the energy retailers directly.</t>
    <phoneticPr fontId="4" type="noConversion"/>
  </si>
  <si>
    <t xml:space="preserve">Controlled </t>
  </si>
  <si>
    <t>Load</t>
  </si>
  <si>
    <t>Insert peak proportion (%):</t>
  </si>
  <si>
    <t>Insert off-peak proportion (%):</t>
  </si>
  <si>
    <t xml:space="preserve">in the workbook is not provided as financial advice. While we have taken great care to ensure accuracy of the information provided in this </t>
  </si>
  <si>
    <t>Origin</t>
    <phoneticPr fontId="4" type="noConversion"/>
  </si>
  <si>
    <t>no</t>
    <phoneticPr fontId="4" type="noConversion"/>
  </si>
  <si>
    <t>Additional discounts</t>
    <phoneticPr fontId="4" type="noConversion"/>
  </si>
  <si>
    <t>ActewAGL</t>
    <phoneticPr fontId="4" type="noConversion"/>
  </si>
  <si>
    <t>N</t>
    <phoneticPr fontId="4" type="noConversion"/>
  </si>
  <si>
    <t>Account establishment fee may apply</t>
    <phoneticPr fontId="4" type="noConversion"/>
  </si>
  <si>
    <t>ACT</t>
    <phoneticPr fontId="4" type="noConversion"/>
  </si>
  <si>
    <t>Single</t>
    <phoneticPr fontId="4" type="noConversion"/>
  </si>
  <si>
    <t>y</t>
    <phoneticPr fontId="4" type="noConversion"/>
  </si>
  <si>
    <t>n</t>
    <phoneticPr fontId="4" type="noConversion"/>
  </si>
  <si>
    <t>o</t>
    <phoneticPr fontId="4" type="noConversion"/>
  </si>
  <si>
    <t>N</t>
    <phoneticPr fontId="4" type="noConversion"/>
  </si>
  <si>
    <t>quarter</t>
    <phoneticPr fontId="4" type="noConversion"/>
  </si>
  <si>
    <t>ACT-Single 2</t>
    <phoneticPr fontId="4" type="noConversion"/>
  </si>
  <si>
    <t>FIT (c/kWh)</t>
    <phoneticPr fontId="4" type="noConversion"/>
  </si>
  <si>
    <t>http://www.actewagl.com.au/Product-and-services/Prices/ACT-residential-prices.aspx#electricity</t>
  </si>
  <si>
    <t>https://www.originenergy.com.au/content/dam/origin/residential/docs/energy-price-fact-sheets/act/20160616/ACT_Electricity_Residential_ActewAGL_OriginSaver10.PDF</t>
  </si>
  <si>
    <t>TOU</t>
    <phoneticPr fontId="4" type="noConversion"/>
  </si>
  <si>
    <t>Annual bill incl guaranteed discounts (excl GST)</t>
    <phoneticPr fontId="4" type="noConversion"/>
  </si>
  <si>
    <t>Annual bill incl conditional discounts (excl GST)</t>
    <phoneticPr fontId="4" type="noConversion"/>
  </si>
  <si>
    <t>Annual bill incl guaranteed discounts</t>
  </si>
  <si>
    <t>Annual bill incl conditional discounts</t>
  </si>
  <si>
    <t>Guaranteed discount off usage (%)</t>
  </si>
  <si>
    <t>POT discount off bill (%)</t>
  </si>
  <si>
    <t>POT discount off usage (%)</t>
  </si>
  <si>
    <t>Annual bill incl guaranteed discounts (excl GST)</t>
    <phoneticPr fontId="4" type="noConversion"/>
  </si>
  <si>
    <t>Annual bill incl conditional discounts (excl GST)</t>
    <phoneticPr fontId="4" type="noConversion"/>
  </si>
  <si>
    <t>Annual bill incl guaranteed discounts (incl GST)</t>
    <phoneticPr fontId="4" type="noConversion"/>
  </si>
  <si>
    <t>Update status</t>
    <phoneticPr fontId="4" type="noConversion"/>
  </si>
  <si>
    <t>y</t>
    <phoneticPr fontId="4" type="noConversion"/>
  </si>
  <si>
    <t>n</t>
    <phoneticPr fontId="4" type="noConversion"/>
  </si>
  <si>
    <t>ActewAGL</t>
    <phoneticPr fontId="4" type="noConversion"/>
  </si>
  <si>
    <t>ACT-Controlled 1</t>
    <phoneticPr fontId="4" type="noConversion"/>
  </si>
  <si>
    <t>TOU</t>
    <phoneticPr fontId="4" type="noConversion"/>
  </si>
  <si>
    <t>ACT-TOU</t>
    <phoneticPr fontId="4" type="noConversion"/>
  </si>
  <si>
    <t>Home Plan Reward No Exit Fee</t>
    <phoneticPr fontId="4" type="noConversion"/>
  </si>
  <si>
    <t>Home Saver Reward No Exit Fee</t>
    <phoneticPr fontId="4" type="noConversion"/>
  </si>
  <si>
    <t>net</t>
    <phoneticPr fontId="4" type="noConversion"/>
  </si>
  <si>
    <t>Home plan Reward No Exit Fee</t>
    <phoneticPr fontId="4" type="noConversion"/>
  </si>
  <si>
    <t>EnergyAustralia</t>
    <phoneticPr fontId="4" type="noConversion"/>
  </si>
  <si>
    <t>ACT-Single 1</t>
    <phoneticPr fontId="4" type="noConversion"/>
  </si>
  <si>
    <t>net</t>
    <phoneticPr fontId="4" type="noConversion"/>
  </si>
  <si>
    <t>o</t>
    <phoneticPr fontId="4" type="noConversion"/>
  </si>
  <si>
    <t>TOU</t>
    <phoneticPr fontId="4" type="noConversion"/>
  </si>
  <si>
    <t>Single Inclining</t>
    <phoneticPr fontId="4" type="noConversion"/>
  </si>
  <si>
    <t>Inclining block</t>
    <phoneticPr fontId="4" type="noConversion"/>
  </si>
  <si>
    <t>Insert controlled off-peak proportion (%):</t>
  </si>
  <si>
    <t>Peak</t>
    <phoneticPr fontId="4" type="noConversion"/>
  </si>
  <si>
    <t>Controlled load</t>
  </si>
  <si>
    <t>Cont' off peak 1st step (kWh)</t>
    <phoneticPr fontId="4" type="noConversion"/>
  </si>
  <si>
    <t>Cont' off peak 2nd rate</t>
    <phoneticPr fontId="4" type="noConversion"/>
  </si>
  <si>
    <t>Shoulder (c/kWh)</t>
    <phoneticPr fontId="4" type="noConversion"/>
  </si>
  <si>
    <t>Split week tariff: Shoulder - weekdays (c/kWh)</t>
    <phoneticPr fontId="4" type="noConversion"/>
  </si>
  <si>
    <t>Split week tariff: Shoulder - weekends (c/kWh)</t>
    <phoneticPr fontId="4" type="noConversion"/>
  </si>
  <si>
    <t>Seasonal shoulder: off peak season rate (c/kWh)</t>
    <phoneticPr fontId="4" type="noConversion"/>
  </si>
  <si>
    <t>Controlled load (Off peak 1)</t>
    <phoneticPr fontId="4" type="noConversion"/>
  </si>
  <si>
    <t>July 2016</t>
    <phoneticPr fontId="4" type="noConversion"/>
  </si>
  <si>
    <t>quarter</t>
    <phoneticPr fontId="3" type="noConversion"/>
  </si>
  <si>
    <t>Welcome credit</t>
  </si>
  <si>
    <t>Workbook 3: Electricity Market Offers</t>
  </si>
  <si>
    <t xml:space="preserve">*The first spreadsheets (bills) are interactive spreadsheet where quarterly consumption (kWh) and peak/off peak  </t>
  </si>
  <si>
    <r>
      <t xml:space="preserve">The reports and workbooks are available at </t>
    </r>
    <r>
      <rPr>
        <b/>
        <sz val="11"/>
        <rFont val="Arial"/>
        <family val="2"/>
      </rPr>
      <t>www.vinnies.org.au/energy</t>
    </r>
  </si>
  <si>
    <t>July 2017</t>
  </si>
  <si>
    <t>*All spreadsheets except the "Bills" spreadsheet are locked so that tariff rates cannot accidentally be changed.</t>
  </si>
  <si>
    <t>July 2018</t>
  </si>
  <si>
    <t>Account establishment fee may apply</t>
    <phoneticPr fontId="6" type="noConversion"/>
  </si>
  <si>
    <t>https://www.actewagl.com.au/product-and-services/prices/act-residential-prices.aspx</t>
  </si>
  <si>
    <t>Not available</t>
  </si>
  <si>
    <t>Unchanged</t>
  </si>
  <si>
    <t>quarter</t>
    <phoneticPr fontId="6" type="noConversion"/>
  </si>
  <si>
    <t>http://www.actewagl.com.au/Product-and-services/Prices/ACT-residential-prices.aspx</t>
  </si>
  <si>
    <t>New</t>
  </si>
  <si>
    <t>Changed</t>
  </si>
  <si>
    <t>July 2019</t>
  </si>
  <si>
    <t xml:space="preserve">Report 5: ACT Energy Prices July 2017, An update report (August 2017).  </t>
  </si>
  <si>
    <t xml:space="preserve">Report 6: ACT Energy Prices July 2018, An update report (July 2018).  </t>
  </si>
  <si>
    <t>Online sign up discount off bill (%)</t>
  </si>
  <si>
    <t>Online sign up discount off usage (%)</t>
  </si>
  <si>
    <t>Membership fee ($ per year)</t>
  </si>
  <si>
    <t>Evoenergy</t>
  </si>
  <si>
    <t>n</t>
  </si>
  <si>
    <t>Pay on Time</t>
  </si>
  <si>
    <t xml:space="preserve"> </t>
  </si>
  <si>
    <t>N</t>
  </si>
  <si>
    <t>Account establishment fee may apply.</t>
  </si>
  <si>
    <t>Total Plan Home</t>
  </si>
  <si>
    <t>https://www.energymadeeasy.gov.au/offer/900909?utm_source=EnergyAustralia&amp;utm_campaign=bpi-retailer&amp;utm_medium=retailer&amp;postcode=2603</t>
  </si>
  <si>
    <t>Flexi</t>
  </si>
  <si>
    <t>Monthly billing</t>
  </si>
  <si>
    <t>Easy Saver</t>
  </si>
  <si>
    <t>https://www.energymadeeasy.gov.au/offer/942151/print</t>
  </si>
  <si>
    <t>Simple Saver</t>
  </si>
  <si>
    <t>https://www.energymadeeasy.gov.au/offer/974226?postcode=2603</t>
  </si>
  <si>
    <t>nso</t>
  </si>
  <si>
    <t>Powerclub</t>
  </si>
  <si>
    <t>Powerbank</t>
  </si>
  <si>
    <t>https://www.energymadeeasy.gov.au/offer/959273?utm_source=Powerclub&amp;utm_campaign=bpi-retailer&amp;utm_medium=retailer</t>
  </si>
  <si>
    <t>Pay on Time Home Saver</t>
  </si>
  <si>
    <t>https://www.energymadeeasy.gov.au/offer/942150/print</t>
  </si>
  <si>
    <t>https://www.energymadeeasy.gov.au/offer/900915?utm_source=EnergyAustralia&amp;utm_campaign=bpi-retailer&amp;utm_medium=retailer&amp;postcode=2603</t>
  </si>
  <si>
    <t>https://www.energymadeeasy.gov.au/offer/942152/print</t>
  </si>
  <si>
    <t>https://www.energymadeeasy.gov.au/offer/901416?utm_source=EnergyAustralia&amp;utm_campaign=bpi-retailer&amp;utm_medium=retailer&amp;postcode=2603</t>
  </si>
  <si>
    <t>https://www.energymadeeasy.gov.au/offer/942353/print</t>
  </si>
  <si>
    <t>https://www.energymadeeasy.gov.au/offer/959964?utm_source=Powerclub&amp;utm_campaign=bpi-retailer&amp;utm_medium=retailer</t>
  </si>
  <si>
    <t>ACT</t>
    <phoneticPr fontId="0" type="noConversion"/>
  </si>
  <si>
    <t>Single</t>
    <phoneticPr fontId="0" type="noConversion"/>
  </si>
  <si>
    <t>y</t>
    <phoneticPr fontId="0" type="noConversion"/>
  </si>
  <si>
    <t>n</t>
    <phoneticPr fontId="0" type="noConversion"/>
  </si>
  <si>
    <t>ActewAGL</t>
    <phoneticPr fontId="0" type="noConversion"/>
  </si>
  <si>
    <t>ACT-Single 1</t>
    <phoneticPr fontId="0" type="noConversion"/>
  </si>
  <si>
    <t>o</t>
    <phoneticPr fontId="0" type="noConversion"/>
  </si>
  <si>
    <t>N</t>
    <phoneticPr fontId="0" type="noConversion"/>
  </si>
  <si>
    <t>EnergyAustralia</t>
    <phoneticPr fontId="0" type="noConversion"/>
  </si>
  <si>
    <t>Origin Energy</t>
    <phoneticPr fontId="0" type="noConversion"/>
  </si>
  <si>
    <t>Red Energy</t>
    <phoneticPr fontId="0" type="noConversion"/>
  </si>
  <si>
    <t>Energy Locals</t>
    <phoneticPr fontId="4" type="noConversion"/>
  </si>
  <si>
    <t>quarter</t>
    <phoneticPr fontId="0" type="noConversion"/>
  </si>
  <si>
    <t>ACT-Single 2</t>
    <phoneticPr fontId="0" type="noConversion"/>
  </si>
  <si>
    <t>Controlled</t>
    <phoneticPr fontId="0" type="noConversion"/>
  </si>
  <si>
    <t>ACT-Controlled 1</t>
    <phoneticPr fontId="0" type="noConversion"/>
  </si>
  <si>
    <t>TOU</t>
    <phoneticPr fontId="0" type="noConversion"/>
  </si>
  <si>
    <t>ACT-TOU</t>
    <phoneticPr fontId="0" type="noConversion"/>
  </si>
  <si>
    <t>Single inclining</t>
  </si>
  <si>
    <t>Home office product? (y/blank)</t>
  </si>
  <si>
    <t>Price fix (months)</t>
  </si>
  <si>
    <t>Price fix (date)</t>
  </si>
  <si>
    <t>Red Energy</t>
  </si>
  <si>
    <t>Energy Locals</t>
  </si>
  <si>
    <t>St Vincent de Paul Society, ACT Tariff-Tracking Project, Workbook 3: Electricity Market Offers</t>
    <phoneticPr fontId="2" type="noConversion"/>
  </si>
  <si>
    <t>AUSTRALIAN CAPITAL TERRITORY, ActewAGL NETWORK</t>
    <phoneticPr fontId="2" type="noConversion"/>
  </si>
  <si>
    <t>Single rate</t>
    <phoneticPr fontId="2" type="noConversion"/>
  </si>
  <si>
    <t>Peak</t>
    <phoneticPr fontId="2" type="noConversion"/>
  </si>
  <si>
    <t>Peak 2nd block</t>
    <phoneticPr fontId="2" type="noConversion"/>
  </si>
  <si>
    <t>Annual consumption only</t>
    <phoneticPr fontId="2" type="noConversion"/>
  </si>
  <si>
    <t>Annual bill (incl GST)</t>
    <phoneticPr fontId="2" type="noConversion"/>
  </si>
  <si>
    <t>Type of discount</t>
  </si>
  <si>
    <t>Discount is inclusive or exclusive of GST</t>
  </si>
  <si>
    <t>Annual bill incl guaranteed discounts (excl GST)</t>
    <phoneticPr fontId="2" type="noConversion"/>
  </si>
  <si>
    <t>Annual bill incl conditional discounts (excl GST)</t>
    <phoneticPr fontId="2" type="noConversion"/>
  </si>
  <si>
    <t>Annual bill incl guaranteed discounts (incl GST)</t>
    <phoneticPr fontId="2" type="noConversion"/>
  </si>
  <si>
    <t>Annual bill incl conditional discounts (incl GST)</t>
    <phoneticPr fontId="2" type="noConversion"/>
  </si>
  <si>
    <t>Inclining block</t>
    <phoneticPr fontId="2" type="noConversion"/>
  </si>
  <si>
    <t>Controlled load (Off peak 1)</t>
    <phoneticPr fontId="2" type="noConversion"/>
  </si>
  <si>
    <t>TOU</t>
    <phoneticPr fontId="2" type="noConversion"/>
  </si>
  <si>
    <t>Insert shoulder proportion (%):</t>
    <phoneticPr fontId="2" type="noConversion"/>
  </si>
  <si>
    <t>Shoulder</t>
    <phoneticPr fontId="2" type="noConversion"/>
  </si>
  <si>
    <t>Timestamp</t>
    <phoneticPr fontId="2" type="noConversion"/>
  </si>
  <si>
    <t>State</t>
    <phoneticPr fontId="2" type="noConversion"/>
  </si>
  <si>
    <t>DB</t>
    <phoneticPr fontId="2" type="noConversion"/>
  </si>
  <si>
    <t>DB Zone</t>
    <phoneticPr fontId="2" type="noConversion"/>
  </si>
  <si>
    <t>Meter type</t>
    <phoneticPr fontId="2" type="noConversion"/>
  </si>
  <si>
    <t>Effective from</t>
    <phoneticPr fontId="2" type="noConversion"/>
  </si>
  <si>
    <t>Solar (y/n)</t>
    <phoneticPr fontId="2" type="noConversion"/>
  </si>
  <si>
    <t>Restricted eligibility? (n/so/nso)</t>
    <phoneticPr fontId="2" type="noConversion"/>
  </si>
  <si>
    <t>Solar meter fee (c/day)</t>
    <phoneticPr fontId="2" type="noConversion"/>
  </si>
  <si>
    <t>Name</t>
    <phoneticPr fontId="2" type="noConversion"/>
  </si>
  <si>
    <t>Single or peak rate (c/kWh)</t>
    <phoneticPr fontId="2" type="noConversion"/>
  </si>
  <si>
    <t>Peak 1st step (kWh)</t>
    <phoneticPr fontId="2" type="noConversion"/>
  </si>
  <si>
    <t>Peak 2nd rate (c/kWh)</t>
    <phoneticPr fontId="2" type="noConversion"/>
  </si>
  <si>
    <t>Peak 2nd step (kWh)</t>
    <phoneticPr fontId="2" type="noConversion"/>
  </si>
  <si>
    <t>Peak 3rd rate (c/kWh)</t>
    <phoneticPr fontId="2" type="noConversion"/>
  </si>
  <si>
    <t>Peak 3rd step (kWh)</t>
    <phoneticPr fontId="2" type="noConversion"/>
  </si>
  <si>
    <t>Peak 4th rate (c/kWh)</t>
    <phoneticPr fontId="2" type="noConversion"/>
  </si>
  <si>
    <t>Seasonal peak: off-peak rate (c/kWh)</t>
    <phoneticPr fontId="2" type="noConversion"/>
  </si>
  <si>
    <t>Off-peak rate (c/kWh)</t>
    <phoneticPr fontId="2" type="noConversion"/>
  </si>
  <si>
    <t>Off peak 1st step (kWh)</t>
    <phoneticPr fontId="2" type="noConversion"/>
  </si>
  <si>
    <t>Off peak 2nd rate (c/kWh)</t>
    <phoneticPr fontId="2" type="noConversion"/>
  </si>
  <si>
    <t>Off peak 2nd step (kWh)</t>
    <phoneticPr fontId="2" type="noConversion"/>
  </si>
  <si>
    <t>Off peak 3rd rate (c/kWh)</t>
    <phoneticPr fontId="2" type="noConversion"/>
  </si>
  <si>
    <t>Off peak 3rd step (kWh)</t>
    <phoneticPr fontId="2" type="noConversion"/>
  </si>
  <si>
    <t>Off peak 4th rate (c/kWh)</t>
    <phoneticPr fontId="2" type="noConversion"/>
  </si>
  <si>
    <t>Seasonal Off-peak: Off-peak rate (c/kWh)</t>
    <phoneticPr fontId="2" type="noConversion"/>
  </si>
  <si>
    <t>Cont' off peak</t>
    <phoneticPr fontId="2" type="noConversion"/>
  </si>
  <si>
    <t>Cont' off peak 1st step (kWh)</t>
    <phoneticPr fontId="2" type="noConversion"/>
  </si>
  <si>
    <t>Cont' off peak 2nd rate</t>
    <phoneticPr fontId="2" type="noConversion"/>
  </si>
  <si>
    <t>Shoulder (c/kWh)</t>
    <phoneticPr fontId="2" type="noConversion"/>
  </si>
  <si>
    <t>Split week tariff: Shoulder - weekdays (c/kWh)</t>
    <phoneticPr fontId="2" type="noConversion"/>
  </si>
  <si>
    <t>Split week tariff: Shoulder - weekends (c/kWh)</t>
    <phoneticPr fontId="2" type="noConversion"/>
  </si>
  <si>
    <t>Seasonal shoulder: off peak season rate (c/kWh)</t>
    <phoneticPr fontId="2" type="noConversion"/>
  </si>
  <si>
    <t>Minimum monthly demand charged (kW)</t>
    <phoneticPr fontId="2" type="noConversion"/>
  </si>
  <si>
    <t>Peak or single Capacity charge  (c/kVA/day)</t>
  </si>
  <si>
    <t>Off-peak Capacity charge  (c/kVA/day)</t>
  </si>
  <si>
    <t>Time structure Code</t>
    <phoneticPr fontId="2" type="noConversion"/>
  </si>
  <si>
    <t>Seasonal? (y/n)</t>
    <phoneticPr fontId="2" type="noConversion"/>
  </si>
  <si>
    <t>Summer or winter peak (s/w)</t>
    <phoneticPr fontId="2" type="noConversion"/>
  </si>
  <si>
    <t>Number of peak months</t>
    <phoneticPr fontId="2" type="noConversion"/>
  </si>
  <si>
    <t>Max. system capacity (kW)</t>
  </si>
  <si>
    <t>FIT (c/kWh)</t>
    <phoneticPr fontId="2" type="noConversion"/>
  </si>
  <si>
    <t>Peak FIT (c/kWh)</t>
    <phoneticPr fontId="2" type="noConversion"/>
  </si>
  <si>
    <t>Off-peak FIT (c/kWh)</t>
    <phoneticPr fontId="2" type="noConversion"/>
  </si>
  <si>
    <t>Shoulder FIT (c/kWh)</t>
    <phoneticPr fontId="2" type="noConversion"/>
  </si>
  <si>
    <t>Green (y/n/o)</t>
    <phoneticPr fontId="2" type="noConversion"/>
  </si>
  <si>
    <t>Green note</t>
    <phoneticPr fontId="2" type="noConversion"/>
  </si>
  <si>
    <t>Guaranteed discount off bill (%)</t>
    <phoneticPr fontId="2" type="noConversion"/>
  </si>
  <si>
    <t>Guaranteed discount off usage (%)</t>
    <phoneticPr fontId="2" type="noConversion"/>
  </si>
  <si>
    <t>POT discount off bill (%)</t>
    <phoneticPr fontId="2" type="noConversion"/>
  </si>
  <si>
    <t>POT discount off usage (%)</t>
    <phoneticPr fontId="2" type="noConversion"/>
  </si>
  <si>
    <t>DD discount off bill (%)</t>
    <phoneticPr fontId="2" type="noConversion"/>
  </si>
  <si>
    <t>DD discount off usage (%)</t>
    <phoneticPr fontId="2" type="noConversion"/>
  </si>
  <si>
    <t>E-bill discount off bill (%)</t>
    <phoneticPr fontId="2" type="noConversion"/>
  </si>
  <si>
    <t>E-bill discount off usage (%)</t>
    <phoneticPr fontId="2" type="noConversion"/>
  </si>
  <si>
    <t>Dual Fuel discount off bill (%)</t>
    <phoneticPr fontId="2" type="noConversion"/>
  </si>
  <si>
    <t>Dual Fuel discount off usage (%)</t>
    <phoneticPr fontId="2" type="noConversion"/>
  </si>
  <si>
    <t>Contract length (months)</t>
    <phoneticPr fontId="2" type="noConversion"/>
  </si>
  <si>
    <t>ETF (Y/N)</t>
    <phoneticPr fontId="2" type="noConversion"/>
  </si>
  <si>
    <t>Limited benefit period? (months)</t>
    <phoneticPr fontId="2" type="noConversion"/>
  </si>
  <si>
    <t>Other Direct Debit Incentive (y/n)</t>
    <phoneticPr fontId="2" type="noConversion"/>
  </si>
  <si>
    <t>Other incentives</t>
    <phoneticPr fontId="2" type="noConversion"/>
  </si>
  <si>
    <t>Incentive type</t>
    <phoneticPr fontId="2" type="noConversion"/>
  </si>
  <si>
    <t>Approx. incentive value ($)</t>
    <phoneticPr fontId="2" type="noConversion"/>
  </si>
  <si>
    <t>Dual fuel condition? (Y/N)</t>
    <phoneticPr fontId="2" type="noConversion"/>
  </si>
  <si>
    <t>Mandatory shortened billing cycle (months)</t>
  </si>
  <si>
    <t>Comments</t>
    <phoneticPr fontId="2" type="noConversion"/>
  </si>
  <si>
    <t>Source</t>
    <phoneticPr fontId="2" type="noConversion"/>
  </si>
  <si>
    <t>Update status</t>
    <phoneticPr fontId="2" type="noConversion"/>
  </si>
  <si>
    <t>Energy Locals</t>
    <phoneticPr fontId="0" type="noConversion"/>
  </si>
  <si>
    <t>Local Saver</t>
  </si>
  <si>
    <t>16 cents FIT rate for first 10kWh/day, 10 cents after</t>
  </si>
  <si>
    <t>https://www.energymadeeasy.gov.au/plan?id=LCL32939MRE&amp;postcode=2603</t>
  </si>
  <si>
    <t>https://www.energymadeeasy.gov.au/plan?id=LCL32931MRE&amp;postcode=2603</t>
  </si>
  <si>
    <t>https://www.energymadeeasy.gov.au/plan?id=LCL32994MRE&amp;postcode=2603</t>
  </si>
  <si>
    <t>https://www.energymadeeasy.gov.au/plan?id=ENE19215MRE&amp;utm_source=EnergyAustralia&amp;utm_campaign=bpi-retailer&amp;utm_medium=retailer&amp;postcode=2603</t>
  </si>
  <si>
    <t>https://www.energymadeeasy.gov.au/plan?id=ENE19231MRE&amp;utm_source=EnergyAustralia&amp;utm_campaign=bpi-retailer&amp;utm_medium=retailer&amp;postcode=2603</t>
  </si>
  <si>
    <t>https://www.energymadeeasy.gov.au/plan?id=ENE19291MRE&amp;utm_source=EnergyAustralia&amp;utm_campaign=bpi-retailer&amp;utm_medium=retailer&amp;postcode=2603</t>
  </si>
  <si>
    <t>Freedom</t>
  </si>
  <si>
    <t>https://www.energymadeeasy.gov.au/plan?id=ORI93962MRE1&amp;postcode=2603</t>
  </si>
  <si>
    <t>https://www.energymadeeasy.gov.au/plan?id=ORI93963MRE1&amp;postcode=2603</t>
  </si>
  <si>
    <t>https://www.energymadeeasy.gov.au/plan?utm_source=Origin%20Energy&amp;utm_campaign=bpi-retailer&amp;utm_medium=retailer&amp;id=ORI93957MRE1&amp;postcode=2600</t>
  </si>
  <si>
    <t>https://www.energymadeeasy.gov.au/plan?id=ORI93938MRE1&amp;utm_source=Origin%20Energy&amp;utm_campaign=bpi-retailer&amp;utm_medium=retailer&amp;postcode=2600</t>
  </si>
  <si>
    <t>Powerclub</t>
    <phoneticPr fontId="0" type="noConversion"/>
  </si>
  <si>
    <t>Powerbank Home</t>
  </si>
  <si>
    <t>A refundable contribution to your powerbank of $40 per 1,000 kWh of annual consumption must be paid.</t>
  </si>
  <si>
    <t>https://www.energymadeeasy.gov.au/plan?id=PWR93246MRE1&amp;utm_source=Powerclub&amp;utm_campaign=bpi-retailer&amp;utm_medium=retailer&amp;postcode=2600</t>
  </si>
  <si>
    <t>ACT-TOU</t>
  </si>
  <si>
    <t>https://www.energymadeeasy.gov.au/plan?utm_source=Powerclub&amp;utm_campaign=bpi-retailer&amp;utm_medium=retailer&amp;id=PWR93254MRE1&amp;postcode=2600</t>
  </si>
  <si>
    <t>Living Energy Saver</t>
  </si>
  <si>
    <t>https://www.energymadeeasy.gov.au/plan?id=RED21811MRE&amp;postcode=2603</t>
  </si>
  <si>
    <t>https://www.energymadeeasy.gov.au/plan?id=RED21812MRE&amp;postcode=2603</t>
  </si>
  <si>
    <t>https://www.energymadeeasy.gov.au/plan?id=RED21810MRE&amp;postcode=2603</t>
  </si>
  <si>
    <t>https://www.energymadeeasy.gov.au/plan?id=RED21835MRE&amp;postcode=2603</t>
  </si>
  <si>
    <t>Amber Electric</t>
  </si>
  <si>
    <t>Market offer</t>
  </si>
  <si>
    <t>Direct debit only</t>
  </si>
  <si>
    <t>https://www.energymadeeasy.gov.au/plan?id=AMB48856MRE1&amp;postcode=2603</t>
  </si>
  <si>
    <t>https://www.energymadeeasy.gov.au/plan?id=AMB48855MRE1&amp;postcode=2603</t>
  </si>
  <si>
    <t xml:space="preserve">Max. Reward </t>
  </si>
  <si>
    <t>Home plan Saver</t>
  </si>
  <si>
    <t>https://www.energymadeeasy.gov.au/plan?id=ACT62937SRE4&amp;utm_source=ActewAGL&amp;utm_campaign=bpi-retailer&amp;utm_medium=retailer&amp;postcode=2600</t>
  </si>
  <si>
    <t>ActewAGL</t>
  </si>
  <si>
    <t>EnergyAustralia</t>
  </si>
  <si>
    <t>Origin Energy</t>
  </si>
  <si>
    <t>July 2020</t>
  </si>
  <si>
    <t>https://www.energymadeeasy.gov.au/plan?id=ACT106105MRE2&amp;utm_source=ActewAGL&amp;utm_campaign=bpi-retailer&amp;utm_medium=retailer&amp;postcode=2600</t>
  </si>
  <si>
    <t>You may be eligible for our PowerResponse program, and by participating in events, you may be eligible for rebates which may change over time.</t>
  </si>
  <si>
    <t>y</t>
  </si>
  <si>
    <t>Go Variable</t>
  </si>
  <si>
    <t>https://www.energymadeeasy.gov.au/plan?id=ORI208133MRE2&amp;utm_source=Origin%20Energy&amp;utm_campaign=bpi-retailer&amp;utm_medium=retailer&amp;postcode=2600</t>
  </si>
  <si>
    <t>Online Member</t>
  </si>
  <si>
    <t>Direct debit only.</t>
  </si>
  <si>
    <t>https://www.energymadeeasy.gov.au/plan?id=PWR258973MRE1&amp;utm_source=Powerclub&amp;utm_campaign=bpi-retailer&amp;utm_medium=retailer&amp;postcode=2600</t>
  </si>
  <si>
    <t>Amber Plan</t>
  </si>
  <si>
    <t>Available to smart meter customers only. Direct debit.</t>
  </si>
  <si>
    <t>https://amber-website-documents.s3.ap-southeast-2.amazonaws.com/Basic+Plan+Information+Documents/2021-07-01/Evoenergy_AMB259994MRE1_ACT_CZ7.pdf</t>
  </si>
  <si>
    <t>Radian Energy</t>
  </si>
  <si>
    <t>Grid to Go</t>
  </si>
  <si>
    <t>https://www.energymadeeasy.gov.au/plan?id=RAD213070SRE&amp;postcode=2603&amp;utm_source=Radian%20Energy&amp;utm_campaign=bpi-retailer&amp;utm_medium=retailer</t>
  </si>
  <si>
    <t>Social Energy</t>
  </si>
  <si>
    <t xml:space="preserve">Reward Home Saver </t>
  </si>
  <si>
    <t>https://www.energymadeeasy.gov.au/plan?id=ORI208132MRE2&amp;utm_source=Origin%20Energy&amp;utm_campaign=bpi-retailer&amp;utm_medium=retailer&amp;postcode=2600</t>
  </si>
  <si>
    <t>ACT-Controlled 1</t>
  </si>
  <si>
    <t>https://www.energymadeeasy.gov.au/plan?id=ORI208134MRE2&amp;utm_source=Origin%20Energy&amp;utm_campaign=bpi-retailer&amp;utm_medium=retailer&amp;postcode=2600</t>
  </si>
  <si>
    <t>https://amber-website-documents.s3.ap-southeast-2.amazonaws.com/Basic+Plan+Information+Documents/2021-07-01/Evoenergy%2BCL_AMB259995MRE1_ACT_CZ7.pdf</t>
  </si>
  <si>
    <t>https://www.energymadeeasy.gov.au/plan?id=RAD213073SRE4&amp;postcode=2603</t>
  </si>
  <si>
    <t>https://www.energymadeeasy.gov.au/plan?id=ORI208141MRE2&amp;utm_source=Origin%20Energy&amp;utm_campaign=bpi-retailer&amp;utm_medium=retailer&amp;postcode=2600</t>
  </si>
  <si>
    <t>https://www.energymadeeasy.gov.au/plan?id=PWR259060MRE1&amp;utm_source=Powerclub&amp;utm_campaign=bpi-retailer&amp;utm_medium=retailer&amp;postcode=2600</t>
  </si>
  <si>
    <t>https://www.energymadeeasy.gov.au/plan?id=RAD213074SRE4&amp;postcode=2603</t>
  </si>
  <si>
    <t>July 2021</t>
  </si>
  <si>
    <t xml:space="preserve">Report 1: ACT Energy Prices July 2009- July 2013 (September 2013).  </t>
    <phoneticPr fontId="3" type="noConversion"/>
  </si>
  <si>
    <t xml:space="preserve">Report 2: ACT Energy Prices July 2013- July 2014, An update report (July 2014).  </t>
    <phoneticPr fontId="3" type="noConversion"/>
  </si>
  <si>
    <t xml:space="preserve">Report 3: ACT Energy Prices July 2014- July 2015, An update report (July 2015).  </t>
    <phoneticPr fontId="3" type="noConversion"/>
  </si>
  <si>
    <t xml:space="preserve">Report 4: ACT Energy Prices July 2015- July 2016, An update report (July 2016).  </t>
    <phoneticPr fontId="3" type="noConversion"/>
  </si>
  <si>
    <t>Report 7: ACT Energy Prices July 2019, An update report (July 2019).</t>
  </si>
  <si>
    <t>Report 8: ACT Energy Prices July 2020, An update report (July 2020).</t>
  </si>
  <si>
    <t>Report 9: ACT Energy Prices July 2021, An update report (August 2021).</t>
  </si>
  <si>
    <t>July 2022</t>
  </si>
  <si>
    <t>Report 10: ACT Energy Prices July 2022, An update report (August 2022).</t>
  </si>
  <si>
    <t>https://www.energymadeeasy.gov.au/plan?id=ACT302359MRE4&amp;utm_source=ActewAGL&amp;utm_campaign=bpi-retailer&amp;utm_medium=retailer&amp;postcode=2600</t>
  </si>
  <si>
    <t>Flexi Plan</t>
  </si>
  <si>
    <t>$25 online sign-up credit</t>
  </si>
  <si>
    <t>Account credit</t>
  </si>
  <si>
    <t>Offer available to eligible residential customers who sign up to an electricity or gas offer via energyaustralia.com.au. Limit of one $50 credit per new energy account, per customer address.  You may be eligible for our PowerResponse program, and by participating in events, you may be eligible for rebates which may change over time.</t>
  </si>
  <si>
    <t>https://www.energymadeeasy.gov.au/plan?id=ENE379834MR&amp;utm_source=EnergyAustralia&amp;utm_campaign=bpi-retailer&amp;utm_medium=retailer&amp;postcode=2603</t>
  </si>
  <si>
    <t>quarter</t>
  </si>
  <si>
    <t>https://www.energymadeeasy.gov.au/plan?id=ACT302360MRE4&amp;utm_source=ActewAGL&amp;utm_campaign=bpi-retailer&amp;utm_medium=retailer&amp;postcode=2600</t>
  </si>
  <si>
    <t>https://www.energymadeeasy.gov.au/plan?id=ORI431034MRE1&amp;utm_source=Origin%20Energy&amp;utm_campaign=bpi-retailer&amp;utm_medium=retailer&amp;postcode=2600</t>
  </si>
  <si>
    <t>July 2023</t>
  </si>
  <si>
    <t>*Electricity market offers post July 2013 to July 2023</t>
  </si>
  <si>
    <t xml:space="preserve">The ACT Tariff-Tracking project has produced 5 workbooks and 11 reports: </t>
  </si>
  <si>
    <t>Workbook 1: Regulated electricity offers July 2009 - July 2023</t>
  </si>
  <si>
    <t>Workbook 2: Gas offers July 2009 - July 2023</t>
  </si>
  <si>
    <t>Workbook 3: Published electricity market offers post July 2013 - July 2023</t>
  </si>
  <si>
    <t>Workbook 4: Published gas market offers post July 2013 - July 2023</t>
  </si>
  <si>
    <t>Workbook 5: Solar market offers as of July 2016  - July 2023</t>
  </si>
  <si>
    <t>Report 11: ACT Energy Prices July 2023, An update report (August 2023).</t>
  </si>
  <si>
    <t>Capital City Plan</t>
  </si>
  <si>
    <t>https://www.energymadeeasy.gov.au/plan?id=ACT551687MRE5&amp;postcode=2603</t>
  </si>
  <si>
    <t>NEW</t>
  </si>
  <si>
    <t>https://www.energymadeeasy.gov.au/plan?id=ACT551689MRE4&amp;postcode=2603</t>
  </si>
  <si>
    <t>https://www.energymadeeasy.gov.au/plan?id=ACT551688MRE5&amp;utm_source=ActewAGL&amp;utm_campaign=bpi-retailer&amp;utm_medium=retailer&amp;postcode=2600</t>
  </si>
  <si>
    <t>https://www.energymadeeasy.gov.au/plan?id=ENE379834MRE14&amp;postcode=2603</t>
  </si>
  <si>
    <t>https://www.energymadeeasy.gov.au/plan?id=ENE379840MRE14&amp;postcode=2603</t>
  </si>
  <si>
    <t>https://www.energymadeeasy.gov.au/plan?id=ENE379830MRE&amp;utm_source=EnergyAustralia&amp;utm_campaign=bpi-retailer&amp;utm_medium=retailer&amp;postcode=2603</t>
  </si>
  <si>
    <t>https://www.energymadeeasy.gov.au/plan?id=ORI542088MRE5&amp;utm_source=Origin%20Energy&amp;utm_campaign=bpi-retailer&amp;utm_medium=retailer&amp;postcode=2600</t>
  </si>
  <si>
    <t>https://www.energymadeeasy.gov.au/plan?id=ORI542092MRE5&amp;utm_source=Origin%20Energy&amp;utm_campaign=bpi-retailer&amp;utm_medium=retailer&amp;postcode=2600</t>
  </si>
  <si>
    <t>https://www.energymadeeasy.gov.au/plan?id=ORI542111MRE5&amp;utm_source=Origin%20Energy&amp;utm_campaign=bpi-retailer&amp;utm_medium=retailer&amp;postcode=2600</t>
  </si>
  <si>
    <t>https://www.energymadeeasy.gov.au/plan?id=RED552185MRE3&amp;postcode=2603</t>
  </si>
  <si>
    <t>https://www.energymadeeasy.gov.au/plan?id=RED552186MRE3&amp;postcode=2603</t>
  </si>
  <si>
    <t>https://www.energymadeeasy.gov.au/plan?id=RED552187MRE&amp;postcode=2603</t>
  </si>
  <si>
    <t>https://www.energymadeeasy.gov.au/plan?id=RED552189MRE&amp;postcode=2603</t>
  </si>
  <si>
    <t>Local Member</t>
  </si>
  <si>
    <t>https://www.energymadeeasy.gov.au/plan?id=LCL569301MRE2&amp;postcode=2603</t>
  </si>
  <si>
    <t>https://www.energymadeeasy.gov.au/plan?id=LCL569307MRE2&amp;postcode=2603</t>
  </si>
  <si>
    <t>Nectr</t>
  </si>
  <si>
    <t>100% Clean</t>
  </si>
  <si>
    <t>https://www.energymadeeasy.gov.au/plan?id=NTR646360MRE1&amp;postcode=2603</t>
  </si>
  <si>
    <t>https://www.energymadeeasy.gov.au/plan?id=NTR646369MRE1&amp;postcode=2603</t>
  </si>
  <si>
    <t>https://www.energymadeeasy.gov.au/plan?id=ORI542099MRE5&amp;utm_source=Origin%20Energy&amp;utm_campaign=bpi-retailer&amp;utm_medium=retailer&amp;postcode=2600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</si>
</sst>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30" x14ac:knownFonts="1">
    <font>
      <sz val="10"/>
      <name val="Verdana"/>
    </font>
    <font>
      <b/>
      <sz val="10"/>
      <name val="Verdana"/>
      <family val="2"/>
    </font>
    <font>
      <b/>
      <sz val="10"/>
      <name val="Verdana"/>
      <family val="2"/>
    </font>
    <font>
      <b/>
      <sz val="10"/>
      <name val="Verdana"/>
      <family val="2"/>
    </font>
    <font>
      <sz val="8"/>
      <name val="Verdana"/>
      <family val="2"/>
    </font>
    <font>
      <b/>
      <sz val="11"/>
      <color indexed="12"/>
      <name val="Arial"/>
      <family val="2"/>
    </font>
    <font>
      <b/>
      <sz val="10"/>
      <name val="Arial"/>
      <family val="2"/>
    </font>
    <font>
      <b/>
      <sz val="11"/>
      <color indexed="57"/>
      <name val="Arial"/>
      <family val="2"/>
    </font>
    <font>
      <b/>
      <sz val="10"/>
      <color indexed="45"/>
      <name val="Arial"/>
      <family val="2"/>
    </font>
    <font>
      <b/>
      <sz val="11"/>
      <name val="Arial"/>
      <family val="2"/>
    </font>
    <font>
      <sz val="11"/>
      <name val="Arial"/>
      <family val="2"/>
    </font>
    <font>
      <b/>
      <sz val="10"/>
      <color indexed="10"/>
      <name val="Arial"/>
      <family val="2"/>
    </font>
    <font>
      <sz val="10"/>
      <name val="Arial"/>
      <family val="2"/>
    </font>
    <font>
      <sz val="10"/>
      <color indexed="18"/>
      <name val="Arial"/>
      <family val="2"/>
    </font>
    <font>
      <b/>
      <sz val="10"/>
      <color indexed="17"/>
      <name val="Arial"/>
      <family val="2"/>
    </font>
    <font>
      <b/>
      <sz val="9"/>
      <color indexed="81"/>
      <name val="Verdana"/>
      <family val="2"/>
    </font>
    <font>
      <sz val="9"/>
      <color indexed="81"/>
      <name val="Verdana"/>
      <family val="2"/>
    </font>
    <font>
      <sz val="10"/>
      <color indexed="9"/>
      <name val="Arial"/>
      <family val="2"/>
    </font>
    <font>
      <b/>
      <sz val="11"/>
      <color indexed="18"/>
      <name val="Arial"/>
      <family val="2"/>
    </font>
    <font>
      <sz val="10"/>
      <name val="Verdana"/>
      <family val="2"/>
    </font>
    <font>
      <u/>
      <sz val="10"/>
      <color theme="10"/>
      <name val="Verdana"/>
      <family val="2"/>
    </font>
    <font>
      <sz val="10"/>
      <color indexed="8"/>
      <name val="Verdana"/>
      <family val="2"/>
    </font>
    <font>
      <sz val="10"/>
      <color theme="1"/>
      <name val="Verdana"/>
      <family val="2"/>
    </font>
    <font>
      <b/>
      <sz val="10"/>
      <color rgb="FF000000"/>
      <name val="Tahoma"/>
      <family val="2"/>
    </font>
    <font>
      <sz val="10"/>
      <color rgb="FF000000"/>
      <name val="Tahoma"/>
      <family val="2"/>
    </font>
    <font>
      <b/>
      <sz val="10"/>
      <color theme="1"/>
      <name val="Verdana"/>
      <family val="2"/>
    </font>
    <font>
      <sz val="10"/>
      <color rgb="FF000000"/>
      <name val="Verdana"/>
      <family val="2"/>
    </font>
    <font>
      <sz val="11"/>
      <color theme="0"/>
      <name val="Arial"/>
      <family val="2"/>
    </font>
    <font>
      <b/>
      <sz val="11"/>
      <color theme="0"/>
      <name val="Arial"/>
      <family val="2"/>
    </font>
    <font>
      <sz val="10"/>
      <color theme="0"/>
      <name val="Arial"/>
      <family val="2"/>
    </font>
  </fonts>
  <fills count="31">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9"/>
        <bgColor indexed="64"/>
      </patternFill>
    </fill>
    <fill>
      <patternFill patternType="solid">
        <fgColor indexed="42"/>
        <bgColor indexed="64"/>
      </patternFill>
    </fill>
    <fill>
      <patternFill patternType="solid">
        <fgColor indexed="21"/>
        <bgColor indexed="64"/>
      </patternFill>
    </fill>
    <fill>
      <patternFill patternType="solid">
        <fgColor indexed="41"/>
        <bgColor indexed="64"/>
      </patternFill>
    </fill>
    <fill>
      <patternFill patternType="solid">
        <fgColor indexed="53"/>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indexed="43"/>
        <bgColor indexed="64"/>
      </patternFill>
    </fill>
    <fill>
      <patternFill patternType="solid">
        <fgColor rgb="FFFFC000"/>
        <bgColor indexed="64"/>
      </patternFill>
    </fill>
    <fill>
      <patternFill patternType="solid">
        <fgColor rgb="FFFFFF00"/>
        <bgColor indexed="64"/>
      </patternFill>
    </fill>
    <fill>
      <patternFill patternType="solid">
        <fgColor theme="9"/>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A9A6"/>
        <bgColor indexed="64"/>
      </patternFill>
    </fill>
    <fill>
      <patternFill patternType="solid">
        <fgColor rgb="FF92D050"/>
        <bgColor indexed="64"/>
      </patternFill>
    </fill>
    <fill>
      <patternFill patternType="solid">
        <fgColor rgb="FF00B050"/>
        <bgColor indexed="64"/>
      </patternFill>
    </fill>
    <fill>
      <patternFill patternType="solid">
        <fgColor indexed="49"/>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bgColor indexed="64"/>
      </patternFill>
    </fill>
    <fill>
      <patternFill patternType="solid">
        <fgColor theme="0" tint="-0.499984740745262"/>
        <bgColor indexed="64"/>
      </patternFill>
    </fill>
  </fills>
  <borders count="25">
    <border>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s>
  <cellStyleXfs count="3">
    <xf numFmtId="0" fontId="0" fillId="0" borderId="0"/>
    <xf numFmtId="0" fontId="20" fillId="0" borderId="0" applyNumberFormat="0" applyFill="0" applyBorder="0" applyAlignment="0" applyProtection="0"/>
    <xf numFmtId="0" fontId="12" fillId="0" borderId="0"/>
  </cellStyleXfs>
  <cellXfs count="255">
    <xf numFmtId="0" fontId="0" fillId="0" borderId="0" xfId="0"/>
    <xf numFmtId="0" fontId="12" fillId="0" borderId="0" xfId="0" applyFont="1"/>
    <xf numFmtId="0" fontId="13" fillId="5" borderId="9" xfId="0" applyFont="1" applyFill="1" applyBorder="1"/>
    <xf numFmtId="0" fontId="11" fillId="0" borderId="10" xfId="0" applyFont="1" applyBorder="1"/>
    <xf numFmtId="0" fontId="0" fillId="0" borderId="10" xfId="0" applyBorder="1"/>
    <xf numFmtId="0" fontId="0" fillId="4" borderId="10" xfId="0" applyFill="1" applyBorder="1"/>
    <xf numFmtId="0" fontId="0" fillId="4" borderId="0" xfId="0" applyFill="1"/>
    <xf numFmtId="0" fontId="11" fillId="0" borderId="0" xfId="0" applyFont="1"/>
    <xf numFmtId="0" fontId="14" fillId="0" borderId="0" xfId="0" applyFont="1"/>
    <xf numFmtId="0" fontId="13" fillId="0" borderId="0" xfId="0" applyFont="1"/>
    <xf numFmtId="0" fontId="0" fillId="5" borderId="0" xfId="0" applyFill="1"/>
    <xf numFmtId="0" fontId="0" fillId="0" borderId="9" xfId="0" applyBorder="1"/>
    <xf numFmtId="0" fontId="0" fillId="0" borderId="0" xfId="0" applyAlignment="1">
      <alignment horizontal="right"/>
    </xf>
    <xf numFmtId="0" fontId="0" fillId="0" borderId="9" xfId="0" applyBorder="1" applyAlignment="1">
      <alignment horizontal="right"/>
    </xf>
    <xf numFmtId="0" fontId="12" fillId="0" borderId="0" xfId="0" applyFont="1" applyProtection="1">
      <protection hidden="1"/>
    </xf>
    <xf numFmtId="0" fontId="0" fillId="0" borderId="0" xfId="0" applyProtection="1">
      <protection hidden="1"/>
    </xf>
    <xf numFmtId="0" fontId="0" fillId="5" borderId="9" xfId="0" applyFill="1" applyBorder="1" applyProtection="1">
      <protection hidden="1"/>
    </xf>
    <xf numFmtId="0" fontId="6" fillId="0" borderId="0" xfId="0" applyFont="1" applyProtection="1">
      <protection hidden="1"/>
    </xf>
    <xf numFmtId="0" fontId="14" fillId="0" borderId="0" xfId="0" applyFont="1" applyProtection="1">
      <protection hidden="1"/>
    </xf>
    <xf numFmtId="0" fontId="6" fillId="3" borderId="0" xfId="0" applyFont="1" applyFill="1" applyAlignment="1" applyProtection="1">
      <alignment horizontal="left"/>
      <protection locked="0"/>
    </xf>
    <xf numFmtId="0" fontId="13" fillId="0" borderId="0" xfId="0" applyFont="1" applyProtection="1">
      <protection hidden="1"/>
    </xf>
    <xf numFmtId="0" fontId="6" fillId="4" borderId="0" xfId="0" applyFont="1" applyFill="1" applyProtection="1">
      <protection hidden="1"/>
    </xf>
    <xf numFmtId="10" fontId="6" fillId="3" borderId="0" xfId="0" applyNumberFormat="1" applyFont="1" applyFill="1" applyAlignment="1" applyProtection="1">
      <alignment horizontal="left"/>
      <protection locked="0"/>
    </xf>
    <xf numFmtId="0" fontId="0" fillId="5" borderId="0" xfId="0" applyFill="1" applyProtection="1">
      <protection hidden="1"/>
    </xf>
    <xf numFmtId="3" fontId="6" fillId="4" borderId="0" xfId="0" applyNumberFormat="1" applyFont="1" applyFill="1" applyProtection="1">
      <protection hidden="1"/>
    </xf>
    <xf numFmtId="0" fontId="0" fillId="0" borderId="0" xfId="0" applyAlignment="1" applyProtection="1">
      <alignment horizontal="left"/>
      <protection hidden="1"/>
    </xf>
    <xf numFmtId="6" fontId="0" fillId="0" borderId="0" xfId="0" applyNumberFormat="1" applyAlignment="1" applyProtection="1">
      <alignment horizontal="left"/>
      <protection hidden="1"/>
    </xf>
    <xf numFmtId="49" fontId="0" fillId="0" borderId="0" xfId="0" applyNumberFormat="1" applyProtection="1">
      <protection hidden="1"/>
    </xf>
    <xf numFmtId="2" fontId="0" fillId="0" borderId="0" xfId="0" applyNumberFormat="1" applyProtection="1">
      <protection hidden="1"/>
    </xf>
    <xf numFmtId="3" fontId="3" fillId="4" borderId="0" xfId="0" applyNumberFormat="1" applyFont="1" applyFill="1" applyProtection="1">
      <protection hidden="1"/>
    </xf>
    <xf numFmtId="2" fontId="0" fillId="0" borderId="0" xfId="0" applyNumberFormat="1" applyAlignment="1" applyProtection="1">
      <alignment horizontal="right"/>
      <protection hidden="1"/>
    </xf>
    <xf numFmtId="3" fontId="3" fillId="4" borderId="0" xfId="0" applyNumberFormat="1" applyFont="1" applyFill="1" applyAlignment="1" applyProtection="1">
      <alignment horizontal="right"/>
      <protection hidden="1"/>
    </xf>
    <xf numFmtId="0" fontId="10" fillId="2" borderId="0" xfId="0" applyFont="1" applyFill="1" applyProtection="1">
      <protection hidden="1"/>
    </xf>
    <xf numFmtId="0" fontId="0" fillId="6" borderId="9" xfId="0" applyFill="1" applyBorder="1" applyProtection="1">
      <protection hidden="1"/>
    </xf>
    <xf numFmtId="0" fontId="0" fillId="6" borderId="0" xfId="0" applyFill="1" applyProtection="1">
      <protection hidden="1"/>
    </xf>
    <xf numFmtId="0" fontId="0" fillId="6" borderId="0" xfId="0" applyFill="1"/>
    <xf numFmtId="0" fontId="13" fillId="6" borderId="9" xfId="0" applyFont="1" applyFill="1" applyBorder="1"/>
    <xf numFmtId="0" fontId="9" fillId="2" borderId="0" xfId="0" applyFont="1" applyFill="1" applyProtection="1">
      <protection hidden="1"/>
    </xf>
    <xf numFmtId="0" fontId="0" fillId="2" borderId="0" xfId="0" applyFill="1" applyProtection="1">
      <protection hidden="1"/>
    </xf>
    <xf numFmtId="0" fontId="0" fillId="7" borderId="9" xfId="0" applyFill="1" applyBorder="1" applyProtection="1">
      <protection hidden="1"/>
    </xf>
    <xf numFmtId="0" fontId="13" fillId="7" borderId="9" xfId="0" applyFont="1" applyFill="1" applyBorder="1"/>
    <xf numFmtId="0" fontId="0" fillId="7" borderId="0" xfId="0" applyFill="1" applyProtection="1">
      <protection hidden="1"/>
    </xf>
    <xf numFmtId="0" fontId="0" fillId="7" borderId="0" xfId="0" applyFill="1"/>
    <xf numFmtId="6" fontId="0" fillId="0" borderId="0" xfId="0" applyNumberFormat="1" applyAlignment="1">
      <alignment horizontal="left"/>
    </xf>
    <xf numFmtId="0" fontId="0" fillId="8" borderId="0" xfId="0" applyFill="1" applyAlignment="1">
      <alignment horizontal="right" wrapText="1"/>
    </xf>
    <xf numFmtId="0" fontId="0" fillId="8" borderId="0" xfId="0" applyFill="1" applyAlignment="1">
      <alignment horizontal="left" wrapText="1"/>
    </xf>
    <xf numFmtId="0" fontId="0" fillId="8" borderId="0" xfId="0" applyFill="1" applyAlignment="1">
      <alignment wrapText="1"/>
    </xf>
    <xf numFmtId="0" fontId="0" fillId="8" borderId="0" xfId="0" applyFill="1" applyAlignment="1">
      <alignment horizontal="center" wrapText="1"/>
    </xf>
    <xf numFmtId="0" fontId="0" fillId="8" borderId="17" xfId="0" applyFill="1" applyBorder="1" applyAlignment="1">
      <alignment wrapText="1"/>
    </xf>
    <xf numFmtId="0" fontId="0" fillId="4" borderId="11" xfId="0" applyFill="1" applyBorder="1" applyAlignment="1">
      <alignment horizontal="right" wrapText="1"/>
    </xf>
    <xf numFmtId="0" fontId="0" fillId="9" borderId="0" xfId="0" applyFill="1" applyAlignment="1">
      <alignment horizontal="right" wrapText="1"/>
    </xf>
    <xf numFmtId="0" fontId="0" fillId="9" borderId="17" xfId="0" applyFill="1" applyBorder="1" applyAlignment="1">
      <alignment horizontal="right" wrapText="1"/>
    </xf>
    <xf numFmtId="0" fontId="0" fillId="6" borderId="0" xfId="0" applyFill="1" applyAlignment="1">
      <alignment horizontal="right" wrapText="1"/>
    </xf>
    <xf numFmtId="0" fontId="0" fillId="10" borderId="18" xfId="0" applyFill="1" applyBorder="1" applyAlignment="1">
      <alignment horizontal="right" wrapText="1"/>
    </xf>
    <xf numFmtId="0" fontId="0" fillId="10" borderId="0" xfId="0" applyFill="1" applyAlignment="1">
      <alignment horizontal="right" wrapText="1"/>
    </xf>
    <xf numFmtId="0" fontId="0" fillId="11" borderId="0" xfId="0" applyFill="1" applyAlignment="1">
      <alignment horizontal="right" wrapText="1"/>
    </xf>
    <xf numFmtId="0" fontId="0" fillId="12" borderId="11" xfId="0" applyFill="1" applyBorder="1" applyAlignment="1">
      <alignment horizontal="right" wrapText="1"/>
    </xf>
    <xf numFmtId="0" fontId="0" fillId="13" borderId="0" xfId="0" applyFill="1" applyAlignment="1">
      <alignment horizontal="center" wrapText="1"/>
    </xf>
    <xf numFmtId="0" fontId="0" fillId="13" borderId="17" xfId="0" applyFill="1" applyBorder="1" applyAlignment="1">
      <alignment horizontal="center" wrapText="1"/>
    </xf>
    <xf numFmtId="0" fontId="0" fillId="14" borderId="0" xfId="0" applyFill="1" applyAlignment="1">
      <alignment horizontal="right" wrapText="1"/>
    </xf>
    <xf numFmtId="0" fontId="0" fillId="14" borderId="17" xfId="0" applyFill="1" applyBorder="1" applyAlignment="1">
      <alignment horizontal="center" wrapText="1"/>
    </xf>
    <xf numFmtId="0" fontId="0" fillId="15" borderId="0" xfId="0" applyFill="1" applyAlignment="1">
      <alignment horizontal="center" wrapText="1"/>
    </xf>
    <xf numFmtId="0" fontId="0" fillId="15" borderId="17" xfId="0" applyFill="1" applyBorder="1" applyAlignment="1">
      <alignment horizontal="right" wrapText="1"/>
    </xf>
    <xf numFmtId="0" fontId="0" fillId="11" borderId="0" xfId="0" applyFill="1" applyAlignment="1">
      <alignment horizontal="center" wrapText="1"/>
    </xf>
    <xf numFmtId="0" fontId="0" fillId="9" borderId="0" xfId="0" applyFill="1" applyAlignment="1">
      <alignment horizontal="center" wrapText="1"/>
    </xf>
    <xf numFmtId="0" fontId="0" fillId="9" borderId="17" xfId="0" applyFill="1" applyBorder="1" applyAlignment="1">
      <alignment horizontal="center" wrapText="1"/>
    </xf>
    <xf numFmtId="0" fontId="0" fillId="8" borderId="16" xfId="0" applyFill="1" applyBorder="1"/>
    <xf numFmtId="14" fontId="0" fillId="0" borderId="16" xfId="0" applyNumberFormat="1" applyBorder="1"/>
    <xf numFmtId="14" fontId="0" fillId="0" borderId="16" xfId="0" applyNumberFormat="1" applyBorder="1" applyAlignment="1">
      <alignment horizontal="left"/>
    </xf>
    <xf numFmtId="0" fontId="0" fillId="0" borderId="16" xfId="0" applyBorder="1"/>
    <xf numFmtId="0" fontId="0" fillId="0" borderId="16" xfId="0" applyBorder="1" applyAlignment="1">
      <alignment horizontal="center"/>
    </xf>
    <xf numFmtId="1" fontId="0" fillId="0" borderId="16" xfId="0" applyNumberFormat="1" applyBorder="1"/>
    <xf numFmtId="0" fontId="0" fillId="0" borderId="16" xfId="0" applyBorder="1" applyAlignment="1">
      <alignment horizontal="right"/>
    </xf>
    <xf numFmtId="0" fontId="0" fillId="0" borderId="0" xfId="0" applyAlignment="1">
      <alignment horizontal="left"/>
    </xf>
    <xf numFmtId="0" fontId="0" fillId="0" borderId="16" xfId="0" applyBorder="1" applyAlignment="1">
      <alignment horizontal="left"/>
    </xf>
    <xf numFmtId="0" fontId="10" fillId="16" borderId="0" xfId="0" applyFont="1" applyFill="1" applyProtection="1">
      <protection hidden="1"/>
    </xf>
    <xf numFmtId="0" fontId="0" fillId="16" borderId="0" xfId="0" applyFill="1" applyProtection="1">
      <protection hidden="1"/>
    </xf>
    <xf numFmtId="0" fontId="9" fillId="16" borderId="0" xfId="0" applyFont="1" applyFill="1" applyProtection="1">
      <protection hidden="1"/>
    </xf>
    <xf numFmtId="0" fontId="18" fillId="2" borderId="6" xfId="0" applyFont="1" applyFill="1" applyBorder="1" applyProtection="1">
      <protection hidden="1"/>
    </xf>
    <xf numFmtId="0" fontId="10" fillId="2" borderId="7" xfId="0" applyFont="1" applyFill="1" applyBorder="1" applyProtection="1">
      <protection hidden="1"/>
    </xf>
    <xf numFmtId="0" fontId="10" fillId="2" borderId="8" xfId="0" applyFont="1" applyFill="1" applyBorder="1" applyProtection="1">
      <protection hidden="1"/>
    </xf>
    <xf numFmtId="0" fontId="10" fillId="2" borderId="4" xfId="0" applyFont="1" applyFill="1" applyBorder="1" applyProtection="1">
      <protection hidden="1"/>
    </xf>
    <xf numFmtId="0" fontId="10" fillId="2" borderId="5" xfId="0" applyFont="1" applyFill="1" applyBorder="1" applyProtection="1">
      <protection hidden="1"/>
    </xf>
    <xf numFmtId="0" fontId="0" fillId="0" borderId="4" xfId="0" applyBorder="1" applyProtection="1">
      <protection hidden="1"/>
    </xf>
    <xf numFmtId="3" fontId="19" fillId="0" borderId="0" xfId="0" applyNumberFormat="1" applyFont="1" applyProtection="1">
      <protection hidden="1"/>
    </xf>
    <xf numFmtId="3" fontId="1" fillId="0" borderId="0" xfId="0" applyNumberFormat="1" applyFont="1" applyProtection="1">
      <protection hidden="1"/>
    </xf>
    <xf numFmtId="3" fontId="1" fillId="4" borderId="0" xfId="0" applyNumberFormat="1" applyFont="1" applyFill="1" applyProtection="1">
      <protection hidden="1"/>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0" fillId="0" borderId="1" xfId="0" applyBorder="1" applyProtection="1">
      <protection hidden="1"/>
    </xf>
    <xf numFmtId="0" fontId="0" fillId="0" borderId="2" xfId="0" applyBorder="1" applyProtection="1">
      <protection hidden="1"/>
    </xf>
    <xf numFmtId="2" fontId="0" fillId="0" borderId="2" xfId="0" applyNumberFormat="1" applyBorder="1" applyProtection="1">
      <protection hidden="1"/>
    </xf>
    <xf numFmtId="3" fontId="19" fillId="0" borderId="2" xfId="0" applyNumberFormat="1" applyFont="1" applyBorder="1" applyProtection="1">
      <protection hidden="1"/>
    </xf>
    <xf numFmtId="3" fontId="1" fillId="0" borderId="2" xfId="0" applyNumberFormat="1" applyFont="1" applyBorder="1" applyProtection="1">
      <protection hidden="1"/>
    </xf>
    <xf numFmtId="3" fontId="1" fillId="4" borderId="2" xfId="0" applyNumberFormat="1" applyFont="1" applyFill="1" applyBorder="1" applyProtection="1">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4" fontId="10" fillId="2" borderId="7" xfId="0" applyNumberFormat="1" applyFont="1" applyFill="1" applyBorder="1" applyProtection="1">
      <protection hidden="1"/>
    </xf>
    <xf numFmtId="3" fontId="9" fillId="2" borderId="7" xfId="0" applyNumberFormat="1" applyFont="1" applyFill="1" applyBorder="1" applyProtection="1">
      <protection hidden="1"/>
    </xf>
    <xf numFmtId="4" fontId="10" fillId="2" borderId="0" xfId="0" applyNumberFormat="1" applyFont="1" applyFill="1" applyProtection="1">
      <protection hidden="1"/>
    </xf>
    <xf numFmtId="3" fontId="9" fillId="2" borderId="0" xfId="0" applyNumberFormat="1" applyFont="1" applyFill="1" applyProtection="1">
      <protection hidden="1"/>
    </xf>
    <xf numFmtId="3" fontId="9" fillId="3" borderId="0" xfId="0" applyNumberFormat="1" applyFont="1" applyFill="1" applyProtection="1">
      <protection locked="0"/>
    </xf>
    <xf numFmtId="9" fontId="9" fillId="3" borderId="0" xfId="0" applyNumberFormat="1" applyFont="1" applyFill="1" applyProtection="1">
      <protection locked="0"/>
    </xf>
    <xf numFmtId="14" fontId="0" fillId="17" borderId="16" xfId="0" applyNumberFormat="1" applyFill="1" applyBorder="1"/>
    <xf numFmtId="0" fontId="0" fillId="18" borderId="16" xfId="0" applyFill="1" applyBorder="1" applyAlignment="1">
      <alignment horizontal="center"/>
    </xf>
    <xf numFmtId="14" fontId="0" fillId="19" borderId="16" xfId="0" applyNumberFormat="1" applyFill="1" applyBorder="1"/>
    <xf numFmtId="49" fontId="12" fillId="20" borderId="14" xfId="0" applyNumberFormat="1" applyFont="1" applyFill="1" applyBorder="1" applyProtection="1">
      <protection hidden="1"/>
    </xf>
    <xf numFmtId="0" fontId="10" fillId="20" borderId="0" xfId="0" applyFont="1" applyFill="1" applyProtection="1">
      <protection hidden="1"/>
    </xf>
    <xf numFmtId="0" fontId="0" fillId="20" borderId="0" xfId="0" applyFill="1" applyProtection="1">
      <protection hidden="1"/>
    </xf>
    <xf numFmtId="0" fontId="9" fillId="20" borderId="0" xfId="0" applyFont="1" applyFill="1" applyProtection="1">
      <protection hidden="1"/>
    </xf>
    <xf numFmtId="3" fontId="1" fillId="18" borderId="0" xfId="0" applyNumberFormat="1" applyFont="1" applyFill="1" applyProtection="1">
      <protection hidden="1"/>
    </xf>
    <xf numFmtId="0" fontId="10" fillId="21" borderId="0" xfId="0" applyFont="1" applyFill="1" applyProtection="1">
      <protection hidden="1"/>
    </xf>
    <xf numFmtId="0" fontId="0" fillId="21" borderId="0" xfId="0" applyFill="1" applyProtection="1">
      <protection hidden="1"/>
    </xf>
    <xf numFmtId="0" fontId="9" fillId="21" borderId="0" xfId="0" applyFont="1" applyFill="1" applyProtection="1">
      <protection hidden="1"/>
    </xf>
    <xf numFmtId="14" fontId="19" fillId="18" borderId="16" xfId="0" applyNumberFormat="1" applyFont="1" applyFill="1" applyBorder="1"/>
    <xf numFmtId="14" fontId="0" fillId="0" borderId="16" xfId="0" applyNumberFormat="1" applyBorder="1" applyAlignment="1">
      <alignment horizontal="right"/>
    </xf>
    <xf numFmtId="0" fontId="19" fillId="0" borderId="0" xfId="0" applyFont="1"/>
    <xf numFmtId="0" fontId="19" fillId="0" borderId="0" xfId="0" applyFont="1" applyAlignment="1">
      <alignment horizontal="left"/>
    </xf>
    <xf numFmtId="2" fontId="0" fillId="18" borderId="0" xfId="0" applyNumberFormat="1" applyFill="1" applyProtection="1">
      <protection hidden="1"/>
    </xf>
    <xf numFmtId="3" fontId="19" fillId="18" borderId="0" xfId="0" applyNumberFormat="1" applyFont="1" applyFill="1" applyProtection="1">
      <protection hidden="1"/>
    </xf>
    <xf numFmtId="2" fontId="0" fillId="18" borderId="2" xfId="0" applyNumberFormat="1" applyFill="1" applyBorder="1" applyProtection="1">
      <protection hidden="1"/>
    </xf>
    <xf numFmtId="3" fontId="19" fillId="18" borderId="2" xfId="0" applyNumberFormat="1" applyFont="1" applyFill="1" applyBorder="1" applyProtection="1">
      <protection hidden="1"/>
    </xf>
    <xf numFmtId="0" fontId="10" fillId="22" borderId="0" xfId="0" applyFont="1" applyFill="1" applyProtection="1">
      <protection hidden="1"/>
    </xf>
    <xf numFmtId="0" fontId="0" fillId="22" borderId="0" xfId="0" applyFill="1" applyProtection="1">
      <protection hidden="1"/>
    </xf>
    <xf numFmtId="0" fontId="9" fillId="22" borderId="0" xfId="0" applyFont="1" applyFill="1" applyProtection="1">
      <protection hidden="1"/>
    </xf>
    <xf numFmtId="0" fontId="19" fillId="11" borderId="0" xfId="0" applyFont="1" applyFill="1" applyAlignment="1">
      <alignment horizontal="center" wrapText="1"/>
    </xf>
    <xf numFmtId="0" fontId="19" fillId="9" borderId="17" xfId="0" applyFont="1" applyFill="1" applyBorder="1" applyAlignment="1">
      <alignment horizontal="center" wrapText="1"/>
    </xf>
    <xf numFmtId="14" fontId="19" fillId="23" borderId="12" xfId="0" applyNumberFormat="1" applyFont="1" applyFill="1" applyBorder="1"/>
    <xf numFmtId="14" fontId="0" fillId="0" borderId="19" xfId="0" applyNumberFormat="1" applyBorder="1" applyAlignment="1">
      <alignment horizontal="left"/>
    </xf>
    <xf numFmtId="0" fontId="19" fillId="0" borderId="16" xfId="0" applyFont="1" applyBorder="1"/>
    <xf numFmtId="0" fontId="0" fillId="0" borderId="20" xfId="0" applyBorder="1"/>
    <xf numFmtId="2" fontId="19" fillId="0" borderId="16" xfId="0" applyNumberFormat="1" applyFont="1" applyBorder="1"/>
    <xf numFmtId="0" fontId="1" fillId="0" borderId="16" xfId="0" applyFont="1" applyBorder="1"/>
    <xf numFmtId="14" fontId="19" fillId="23" borderId="16" xfId="0" applyNumberFormat="1" applyFont="1" applyFill="1" applyBorder="1"/>
    <xf numFmtId="0" fontId="19" fillId="0" borderId="16" xfId="0" applyFont="1" applyBorder="1" applyAlignment="1">
      <alignment horizontal="center"/>
    </xf>
    <xf numFmtId="0" fontId="19" fillId="0" borderId="16" xfId="0" applyFont="1" applyBorder="1" applyAlignment="1">
      <alignment horizontal="left"/>
    </xf>
    <xf numFmtId="0" fontId="20" fillId="0" borderId="0" xfId="1"/>
    <xf numFmtId="2" fontId="0" fillId="0" borderId="16" xfId="0" applyNumberFormat="1" applyBorder="1" applyAlignment="1">
      <alignment horizontal="center"/>
    </xf>
    <xf numFmtId="0" fontId="21" fillId="0" borderId="0" xfId="0" applyFont="1"/>
    <xf numFmtId="0" fontId="10" fillId="0" borderId="4" xfId="0" applyFont="1" applyBorder="1" applyProtection="1">
      <protection hidden="1"/>
    </xf>
    <xf numFmtId="0" fontId="10" fillId="0" borderId="0" xfId="0" applyFont="1" applyProtection="1">
      <protection hidden="1"/>
    </xf>
    <xf numFmtId="2" fontId="10" fillId="0" borderId="0" xfId="0" applyNumberFormat="1" applyFont="1" applyProtection="1">
      <protection hidden="1"/>
    </xf>
    <xf numFmtId="3" fontId="9" fillId="0" borderId="0" xfId="0" applyNumberFormat="1" applyFont="1" applyProtection="1">
      <protection hidden="1"/>
    </xf>
    <xf numFmtId="0" fontId="10" fillId="0" borderId="18" xfId="0" applyFont="1" applyBorder="1" applyProtection="1">
      <protection hidden="1"/>
    </xf>
    <xf numFmtId="0" fontId="10" fillId="0" borderId="0" xfId="0" applyFont="1" applyAlignment="1" applyProtection="1">
      <alignment horizontal="center"/>
      <protection hidden="1"/>
    </xf>
    <xf numFmtId="0" fontId="10" fillId="0" borderId="5" xfId="0" applyFont="1" applyBorder="1" applyAlignment="1" applyProtection="1">
      <alignment horizontal="center"/>
      <protection hidden="1"/>
    </xf>
    <xf numFmtId="0" fontId="10" fillId="0" borderId="1" xfId="0" applyFont="1" applyBorder="1" applyProtection="1">
      <protection hidden="1"/>
    </xf>
    <xf numFmtId="0" fontId="10" fillId="0" borderId="2" xfId="0" applyFont="1" applyBorder="1" applyProtection="1">
      <protection hidden="1"/>
    </xf>
    <xf numFmtId="2" fontId="10" fillId="0" borderId="2" xfId="0" applyNumberFormat="1" applyFont="1" applyBorder="1" applyProtection="1">
      <protection hidden="1"/>
    </xf>
    <xf numFmtId="3" fontId="9" fillId="0" borderId="2" xfId="0" applyNumberFormat="1" applyFont="1" applyBorder="1" applyProtection="1">
      <protection hidden="1"/>
    </xf>
    <xf numFmtId="0" fontId="10" fillId="0" borderId="21" xfId="0" applyFont="1" applyBorder="1" applyProtection="1">
      <protection hidden="1"/>
    </xf>
    <xf numFmtId="0" fontId="10" fillId="0" borderId="2" xfId="0" applyFont="1" applyBorder="1" applyAlignment="1" applyProtection="1">
      <alignment horizontal="center"/>
      <protection hidden="1"/>
    </xf>
    <xf numFmtId="0" fontId="10" fillId="0" borderId="3" xfId="0" applyFont="1" applyBorder="1" applyAlignment="1" applyProtection="1">
      <alignment horizontal="center"/>
      <protection hidden="1"/>
    </xf>
    <xf numFmtId="0" fontId="19" fillId="25" borderId="0" xfId="2" applyFont="1" applyFill="1" applyAlignment="1">
      <alignment horizontal="right" wrapText="1"/>
    </xf>
    <xf numFmtId="2" fontId="19" fillId="25" borderId="0" xfId="2" applyNumberFormat="1" applyFont="1" applyFill="1" applyAlignment="1">
      <alignment horizontal="right" wrapText="1"/>
    </xf>
    <xf numFmtId="0" fontId="19" fillId="14" borderId="0" xfId="2" applyFont="1" applyFill="1" applyAlignment="1">
      <alignment horizontal="right" wrapText="1"/>
    </xf>
    <xf numFmtId="0" fontId="19" fillId="14" borderId="17" xfId="2" applyFont="1" applyFill="1" applyBorder="1" applyAlignment="1">
      <alignment horizontal="center" wrapText="1"/>
    </xf>
    <xf numFmtId="0" fontId="19" fillId="14" borderId="0" xfId="2" applyFont="1" applyFill="1" applyAlignment="1">
      <alignment horizontal="center" wrapText="1"/>
    </xf>
    <xf numFmtId="0" fontId="22" fillId="8" borderId="0" xfId="0" applyFont="1" applyFill="1" applyAlignment="1">
      <alignment horizontal="center" vertical="center" wrapText="1"/>
    </xf>
    <xf numFmtId="0" fontId="10" fillId="26" borderId="0" xfId="0" applyFont="1" applyFill="1" applyProtection="1">
      <protection hidden="1"/>
    </xf>
    <xf numFmtId="0" fontId="9" fillId="26" borderId="0" xfId="0" applyFont="1" applyFill="1" applyProtection="1">
      <protection hidden="1"/>
    </xf>
    <xf numFmtId="0" fontId="22" fillId="0" borderId="16" xfId="0" applyFont="1" applyBorder="1" applyAlignment="1">
      <alignment vertical="center"/>
    </xf>
    <xf numFmtId="14" fontId="22" fillId="0" borderId="16" xfId="0" applyNumberFormat="1" applyFont="1" applyBorder="1" applyAlignment="1">
      <alignment vertical="center"/>
    </xf>
    <xf numFmtId="14" fontId="22" fillId="0" borderId="16" xfId="0" applyNumberFormat="1" applyFont="1" applyBorder="1" applyAlignment="1">
      <alignment horizontal="left" vertical="center"/>
    </xf>
    <xf numFmtId="0" fontId="22" fillId="0" borderId="16" xfId="0" applyFont="1" applyBorder="1" applyAlignment="1">
      <alignment horizontal="center" vertical="center"/>
    </xf>
    <xf numFmtId="2" fontId="22" fillId="0" borderId="16" xfId="0" applyNumberFormat="1" applyFont="1" applyBorder="1" applyAlignment="1">
      <alignment vertical="center"/>
    </xf>
    <xf numFmtId="1" fontId="22" fillId="0" borderId="16" xfId="0" applyNumberFormat="1" applyFont="1" applyBorder="1" applyAlignment="1">
      <alignment vertical="center"/>
    </xf>
    <xf numFmtId="0" fontId="22" fillId="0" borderId="16" xfId="0" applyFont="1" applyBorder="1" applyAlignment="1">
      <alignment horizontal="right" vertical="center"/>
    </xf>
    <xf numFmtId="2" fontId="25" fillId="0" borderId="16" xfId="0" applyNumberFormat="1" applyFont="1" applyBorder="1" applyAlignment="1">
      <alignment horizontal="center" vertical="center"/>
    </xf>
    <xf numFmtId="14" fontId="22" fillId="0" borderId="16" xfId="0" applyNumberFormat="1" applyFont="1" applyBorder="1" applyAlignment="1">
      <alignment horizontal="center" vertical="center"/>
    </xf>
    <xf numFmtId="0" fontId="22" fillId="0" borderId="16" xfId="0" applyFont="1" applyBorder="1" applyAlignment="1">
      <alignment horizontal="left" vertical="center"/>
    </xf>
    <xf numFmtId="0" fontId="20" fillId="0" borderId="0" xfId="1" applyFill="1" applyBorder="1" applyAlignment="1">
      <alignment vertical="center"/>
    </xf>
    <xf numFmtId="0" fontId="22" fillId="0" borderId="0" xfId="0" applyFont="1" applyAlignment="1">
      <alignment horizontal="left" vertical="center"/>
    </xf>
    <xf numFmtId="0" fontId="20" fillId="0" borderId="16" xfId="1" applyBorder="1"/>
    <xf numFmtId="0" fontId="20" fillId="0" borderId="0" xfId="1" applyBorder="1"/>
    <xf numFmtId="14" fontId="22" fillId="0" borderId="16" xfId="0" applyNumberFormat="1" applyFont="1" applyBorder="1" applyAlignment="1">
      <alignment horizontal="right" vertical="center"/>
    </xf>
    <xf numFmtId="14" fontId="26" fillId="0" borderId="16" xfId="0" applyNumberFormat="1" applyFont="1" applyBorder="1" applyAlignment="1">
      <alignment vertical="center"/>
    </xf>
    <xf numFmtId="2" fontId="22" fillId="0" borderId="16" xfId="0" applyNumberFormat="1" applyFont="1" applyBorder="1" applyAlignment="1">
      <alignment horizontal="center" vertical="center"/>
    </xf>
    <xf numFmtId="0" fontId="22" fillId="0" borderId="0" xfId="0" applyFont="1" applyAlignment="1">
      <alignment vertical="center"/>
    </xf>
    <xf numFmtId="0" fontId="18" fillId="4" borderId="22" xfId="0" applyFont="1" applyFill="1" applyBorder="1" applyAlignment="1" applyProtection="1">
      <alignment wrapText="1"/>
      <protection hidden="1"/>
    </xf>
    <xf numFmtId="0" fontId="18" fillId="4" borderId="23" xfId="0" applyFont="1" applyFill="1" applyBorder="1" applyAlignment="1" applyProtection="1">
      <alignment wrapText="1"/>
      <protection hidden="1"/>
    </xf>
    <xf numFmtId="0" fontId="9" fillId="4" borderId="16" xfId="0" applyFont="1" applyFill="1" applyBorder="1" applyAlignment="1" applyProtection="1">
      <alignment wrapText="1"/>
      <protection hidden="1"/>
    </xf>
    <xf numFmtId="0" fontId="10" fillId="4" borderId="16" xfId="0" applyFont="1" applyFill="1" applyBorder="1" applyAlignment="1" applyProtection="1">
      <alignment wrapText="1"/>
      <protection hidden="1"/>
    </xf>
    <xf numFmtId="0" fontId="10" fillId="4" borderId="16" xfId="0" applyFont="1" applyFill="1" applyBorder="1" applyAlignment="1" applyProtection="1">
      <alignment horizontal="center" wrapText="1"/>
      <protection hidden="1"/>
    </xf>
    <xf numFmtId="0" fontId="9" fillId="4" borderId="16" xfId="0" applyFont="1" applyFill="1" applyBorder="1" applyAlignment="1" applyProtection="1">
      <alignment horizontal="center" wrapText="1"/>
      <protection hidden="1"/>
    </xf>
    <xf numFmtId="0" fontId="10" fillId="4" borderId="24" xfId="0" applyFont="1" applyFill="1" applyBorder="1" applyAlignment="1" applyProtection="1">
      <alignment horizontal="center" wrapText="1"/>
      <protection hidden="1"/>
    </xf>
    <xf numFmtId="0" fontId="18" fillId="4" borderId="16" xfId="0" applyFont="1" applyFill="1" applyBorder="1" applyAlignment="1" applyProtection="1">
      <alignment wrapText="1"/>
      <protection hidden="1"/>
    </xf>
    <xf numFmtId="0" fontId="9" fillId="4" borderId="19" xfId="0" applyFont="1" applyFill="1" applyBorder="1" applyAlignment="1" applyProtection="1">
      <alignment horizontal="center" wrapText="1"/>
      <protection hidden="1"/>
    </xf>
    <xf numFmtId="0" fontId="10" fillId="4" borderId="20" xfId="0" applyFont="1" applyFill="1" applyBorder="1" applyAlignment="1" applyProtection="1">
      <alignment horizontal="center" wrapText="1"/>
      <protection hidden="1"/>
    </xf>
    <xf numFmtId="0" fontId="9" fillId="24" borderId="16" xfId="0" applyFont="1" applyFill="1" applyBorder="1" applyAlignment="1" applyProtection="1">
      <alignment wrapText="1"/>
      <protection hidden="1"/>
    </xf>
    <xf numFmtId="0" fontId="10" fillId="24" borderId="16" xfId="0" applyFont="1" applyFill="1" applyBorder="1" applyAlignment="1" applyProtection="1">
      <alignment wrapText="1"/>
      <protection hidden="1"/>
    </xf>
    <xf numFmtId="3" fontId="10" fillId="0" borderId="0" xfId="0" applyNumberFormat="1" applyFont="1" applyProtection="1">
      <protection hidden="1"/>
    </xf>
    <xf numFmtId="3" fontId="10" fillId="0" borderId="2" xfId="0" applyNumberFormat="1" applyFont="1" applyBorder="1" applyProtection="1">
      <protection hidden="1"/>
    </xf>
    <xf numFmtId="0" fontId="9" fillId="24" borderId="16" xfId="0" applyFont="1" applyFill="1" applyBorder="1" applyAlignment="1" applyProtection="1">
      <alignment horizontal="center" wrapText="1"/>
      <protection hidden="1"/>
    </xf>
    <xf numFmtId="0" fontId="10" fillId="24" borderId="16" xfId="0" applyFont="1" applyFill="1" applyBorder="1" applyAlignment="1" applyProtection="1">
      <alignment horizontal="center" wrapText="1"/>
      <protection hidden="1"/>
    </xf>
    <xf numFmtId="3" fontId="9" fillId="27" borderId="2" xfId="0" applyNumberFormat="1" applyFont="1" applyFill="1" applyBorder="1" applyProtection="1">
      <protection hidden="1"/>
    </xf>
    <xf numFmtId="0" fontId="18" fillId="4" borderId="20" xfId="0" applyFont="1" applyFill="1" applyBorder="1" applyAlignment="1" applyProtection="1">
      <alignment wrapText="1"/>
      <protection hidden="1"/>
    </xf>
    <xf numFmtId="3" fontId="9" fillId="27" borderId="10" xfId="0" applyNumberFormat="1" applyFont="1" applyFill="1" applyBorder="1" applyProtection="1">
      <protection hidden="1"/>
    </xf>
    <xf numFmtId="3" fontId="9" fillId="27" borderId="0" xfId="0" applyNumberFormat="1" applyFont="1" applyFill="1" applyProtection="1">
      <protection hidden="1"/>
    </xf>
    <xf numFmtId="0" fontId="5" fillId="2" borderId="0" xfId="0" applyFont="1" applyFill="1" applyProtection="1">
      <protection hidden="1"/>
    </xf>
    <xf numFmtId="0" fontId="6" fillId="2" borderId="0" xfId="0" applyFont="1" applyFill="1" applyProtection="1">
      <protection hidden="1"/>
    </xf>
    <xf numFmtId="0" fontId="7" fillId="2" borderId="0" xfId="0" applyFont="1" applyFill="1" applyProtection="1">
      <protection hidden="1"/>
    </xf>
    <xf numFmtId="0" fontId="8" fillId="2" borderId="0" xfId="0" applyFont="1" applyFill="1" applyProtection="1">
      <protection hidden="1"/>
    </xf>
    <xf numFmtId="0" fontId="11" fillId="2" borderId="6" xfId="0" applyFont="1" applyFill="1" applyBorder="1" applyProtection="1">
      <protection hidden="1"/>
    </xf>
    <xf numFmtId="0" fontId="12" fillId="2" borderId="7" xfId="0" applyFont="1" applyFill="1" applyBorder="1" applyProtection="1">
      <protection hidden="1"/>
    </xf>
    <xf numFmtId="0" fontId="12" fillId="2" borderId="8" xfId="0" applyFont="1" applyFill="1" applyBorder="1" applyProtection="1">
      <protection hidden="1"/>
    </xf>
    <xf numFmtId="0" fontId="12" fillId="2" borderId="0" xfId="0" applyFont="1" applyFill="1" applyProtection="1">
      <protection hidden="1"/>
    </xf>
    <xf numFmtId="0" fontId="2" fillId="2" borderId="0" xfId="0" applyFont="1" applyFill="1" applyProtection="1">
      <protection hidden="1"/>
    </xf>
    <xf numFmtId="0" fontId="12" fillId="2" borderId="4" xfId="0" applyFont="1" applyFill="1" applyBorder="1" applyProtection="1">
      <protection hidden="1"/>
    </xf>
    <xf numFmtId="0" fontId="12" fillId="2" borderId="5" xfId="0" applyFont="1" applyFill="1" applyBorder="1" applyProtection="1">
      <protection hidden="1"/>
    </xf>
    <xf numFmtId="0" fontId="12" fillId="2" borderId="1"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0" fontId="2" fillId="4" borderId="13" xfId="0" applyFont="1" applyFill="1" applyBorder="1" applyProtection="1">
      <protection hidden="1"/>
    </xf>
    <xf numFmtId="0" fontId="0" fillId="2" borderId="14" xfId="0" applyFill="1" applyBorder="1" applyProtection="1">
      <protection hidden="1"/>
    </xf>
    <xf numFmtId="0" fontId="0" fillId="2" borderId="7" xfId="0" applyFill="1" applyBorder="1" applyProtection="1">
      <protection hidden="1"/>
    </xf>
    <xf numFmtId="0" fontId="0" fillId="2" borderId="8" xfId="0" applyFill="1" applyBorder="1" applyProtection="1">
      <protection hidden="1"/>
    </xf>
    <xf numFmtId="0" fontId="0" fillId="2" borderId="5" xfId="0" applyFill="1" applyBorder="1" applyProtection="1">
      <protection hidden="1"/>
    </xf>
    <xf numFmtId="0" fontId="0" fillId="0" borderId="5" xfId="0" applyBorder="1" applyProtection="1">
      <protection hidden="1"/>
    </xf>
    <xf numFmtId="0" fontId="0" fillId="2" borderId="2" xfId="0" applyFill="1" applyBorder="1" applyProtection="1">
      <protection hidden="1"/>
    </xf>
    <xf numFmtId="0" fontId="0" fillId="2" borderId="3" xfId="0" applyFill="1" applyBorder="1" applyProtection="1">
      <protection hidden="1"/>
    </xf>
    <xf numFmtId="0" fontId="12" fillId="0" borderId="13" xfId="0" applyFont="1" applyBorder="1" applyProtection="1">
      <protection hidden="1"/>
    </xf>
    <xf numFmtId="49" fontId="12" fillId="26" borderId="14" xfId="0" applyNumberFormat="1" applyFont="1" applyFill="1" applyBorder="1" applyProtection="1">
      <protection hidden="1"/>
    </xf>
    <xf numFmtId="49" fontId="12" fillId="22" borderId="14" xfId="0" applyNumberFormat="1" applyFont="1" applyFill="1" applyBorder="1" applyProtection="1">
      <protection hidden="1"/>
    </xf>
    <xf numFmtId="49" fontId="12" fillId="21" borderId="14" xfId="0" applyNumberFormat="1" applyFont="1" applyFill="1" applyBorder="1" applyProtection="1">
      <protection hidden="1"/>
    </xf>
    <xf numFmtId="49" fontId="12" fillId="16" borderId="14" xfId="0" applyNumberFormat="1" applyFont="1" applyFill="1" applyBorder="1" applyProtection="1">
      <protection hidden="1"/>
    </xf>
    <xf numFmtId="49" fontId="17" fillId="7" borderId="14" xfId="0" applyNumberFormat="1" applyFont="1" applyFill="1" applyBorder="1" applyProtection="1">
      <protection hidden="1"/>
    </xf>
    <xf numFmtId="49" fontId="12" fillId="6" borderId="14" xfId="0" applyNumberFormat="1" applyFont="1" applyFill="1" applyBorder="1" applyProtection="1">
      <protection hidden="1"/>
    </xf>
    <xf numFmtId="49" fontId="17" fillId="5" borderId="15" xfId="0" applyNumberFormat="1" applyFont="1" applyFill="1" applyBorder="1" applyProtection="1">
      <protection hidden="1"/>
    </xf>
    <xf numFmtId="0" fontId="0" fillId="3" borderId="0" xfId="0" applyFill="1" applyProtection="1">
      <protection hidden="1"/>
    </xf>
    <xf numFmtId="2" fontId="25" fillId="0" borderId="16" xfId="0" applyNumberFormat="1" applyFont="1" applyBorder="1" applyAlignment="1">
      <alignment vertical="center"/>
    </xf>
    <xf numFmtId="0" fontId="20" fillId="0" borderId="0" xfId="1" applyBorder="1" applyAlignment="1">
      <alignment vertical="center"/>
    </xf>
    <xf numFmtId="0" fontId="20" fillId="0" borderId="16" xfId="1" applyFill="1" applyBorder="1"/>
    <xf numFmtId="0" fontId="20" fillId="0" borderId="0" xfId="1" applyFill="1" applyBorder="1"/>
    <xf numFmtId="0" fontId="10" fillId="28" borderId="0" xfId="0" applyFont="1" applyFill="1" applyProtection="1">
      <protection hidden="1"/>
    </xf>
    <xf numFmtId="0" fontId="9" fillId="28" borderId="0" xfId="0" applyFont="1" applyFill="1" applyProtection="1">
      <protection hidden="1"/>
    </xf>
    <xf numFmtId="0" fontId="0" fillId="28" borderId="0" xfId="0" applyFill="1"/>
    <xf numFmtId="49" fontId="12" fillId="28" borderId="14" xfId="0" applyNumberFormat="1" applyFont="1" applyFill="1" applyBorder="1" applyProtection="1">
      <protection hidden="1"/>
    </xf>
    <xf numFmtId="0" fontId="0" fillId="2" borderId="13" xfId="0" applyFill="1" applyBorder="1" applyProtection="1">
      <protection hidden="1"/>
    </xf>
    <xf numFmtId="0" fontId="0" fillId="0" borderId="14" xfId="0" applyBorder="1" applyProtection="1">
      <protection hidden="1"/>
    </xf>
    <xf numFmtId="0" fontId="0" fillId="0" borderId="15" xfId="0" applyBorder="1" applyProtection="1">
      <protection hidden="1"/>
    </xf>
    <xf numFmtId="0" fontId="10" fillId="29" borderId="0" xfId="0" applyFont="1" applyFill="1" applyProtection="1">
      <protection hidden="1"/>
    </xf>
    <xf numFmtId="0" fontId="0" fillId="29" borderId="0" xfId="0" applyFill="1"/>
    <xf numFmtId="0" fontId="27" fillId="29" borderId="0" xfId="0" applyFont="1" applyFill="1" applyProtection="1">
      <protection hidden="1"/>
    </xf>
    <xf numFmtId="0" fontId="28" fillId="29" borderId="0" xfId="0" applyFont="1" applyFill="1" applyProtection="1">
      <protection hidden="1"/>
    </xf>
    <xf numFmtId="49" fontId="29" fillId="29" borderId="14" xfId="0" applyNumberFormat="1" applyFont="1" applyFill="1" applyBorder="1" applyProtection="1">
      <protection hidden="1"/>
    </xf>
    <xf numFmtId="0" fontId="25" fillId="0" borderId="16" xfId="0" applyFont="1" applyBorder="1" applyAlignment="1">
      <alignment horizontal="center" vertical="center"/>
    </xf>
    <xf numFmtId="0" fontId="27" fillId="30" borderId="0" xfId="0" applyFont="1" applyFill="1" applyProtection="1">
      <protection hidden="1"/>
    </xf>
    <xf numFmtId="0" fontId="10" fillId="30" borderId="0" xfId="0" applyFont="1" applyFill="1" applyProtection="1">
      <protection hidden="1"/>
    </xf>
    <xf numFmtId="0" fontId="0" fillId="30" borderId="0" xfId="0" applyFill="1"/>
    <xf numFmtId="0" fontId="28" fillId="30" borderId="0" xfId="0" applyFont="1" applyFill="1" applyProtection="1">
      <protection hidden="1"/>
    </xf>
    <xf numFmtId="49" fontId="29" fillId="30" borderId="14" xfId="0" applyNumberFormat="1" applyFont="1" applyFill="1" applyBorder="1" applyProtection="1">
      <protection hidden="1"/>
    </xf>
    <xf numFmtId="14" fontId="22" fillId="18" borderId="16" xfId="0" applyNumberFormat="1" applyFont="1" applyFill="1" applyBorder="1" applyAlignment="1">
      <alignment vertical="center"/>
    </xf>
    <xf numFmtId="1" fontId="10" fillId="0" borderId="0" xfId="0" applyNumberFormat="1" applyFont="1" applyProtection="1">
      <protection hidden="1"/>
    </xf>
    <xf numFmtId="0" fontId="20" fillId="0" borderId="0" xfId="1" applyAlignment="1">
      <alignment vertical="center"/>
    </xf>
  </cellXfs>
  <cellStyles count="3">
    <cellStyle name="Hyperlink" xfId="1" builtinId="8"/>
    <cellStyle name="Normal" xfId="0" builtinId="0"/>
    <cellStyle name="Normal 2" xfId="2" xr:uid="{8E5B0110-94A9-9D40-8326-20A2AA853DDD}"/>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114300</xdr:colOff>
      <xdr:row>0</xdr:row>
      <xdr:rowOff>101600</xdr:rowOff>
    </xdr:from>
    <xdr:to>
      <xdr:col>12</xdr:col>
      <xdr:colOff>419100</xdr:colOff>
      <xdr:row>6</xdr:row>
      <xdr:rowOff>12700</xdr:rowOff>
    </xdr:to>
    <xdr:pic>
      <xdr:nvPicPr>
        <xdr:cNvPr id="2" name="Picture 1" descr="Alviss-Consulting-Logo-Inline Resized for web.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bwMode="auto">
        <a:xfrm>
          <a:off x="9956800" y="101600"/>
          <a:ext cx="1955800" cy="952500"/>
        </a:xfrm>
        <a:prstGeom prst="rect">
          <a:avLst/>
        </a:prstGeom>
        <a:noFill/>
        <a:ln w="9525">
          <a:noFill/>
          <a:miter lim="800000"/>
          <a:headEnd/>
          <a:tailEnd/>
        </a:ln>
      </xdr:spPr>
    </xdr:pic>
    <xdr:clientData/>
  </xdr:twoCellAnchor>
  <xdr:twoCellAnchor editAs="oneCell">
    <xdr:from>
      <xdr:col>4</xdr:col>
      <xdr:colOff>812800</xdr:colOff>
      <xdr:row>0</xdr:row>
      <xdr:rowOff>127000</xdr:rowOff>
    </xdr:from>
    <xdr:to>
      <xdr:col>9</xdr:col>
      <xdr:colOff>266700</xdr:colOff>
      <xdr:row>5</xdr:row>
      <xdr:rowOff>48573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14800" y="127000"/>
          <a:ext cx="4864100" cy="78517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ichael Thompson" id="{C691EF22-6969-4D42-80FC-F6E7BF38D769}" userId="cb6c769fa0e2df65"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10" dT="2019-07-19T03:18:42.76" personId="{C691EF22-6969-4D42-80FC-F6E7BF38D769}" id="{D2F6BF8C-EA91-EC44-A6E5-F4FACE2AB77A}">
    <text>includes GST</text>
  </threadedComment>
  <threadedComment ref="P10" dT="2019-07-19T03:21:19.99" personId="{C691EF22-6969-4D42-80FC-F6E7BF38D769}" id="{374B64EE-E959-B048-B3BF-3793994831AD}">
    <text>includes GST</text>
  </threadedComment>
  <threadedComment ref="O11" dT="2019-07-19T03:19:31.79" personId="{C691EF22-6969-4D42-80FC-F6E7BF38D769}" id="{BA6F57E7-9176-9045-BC97-7EC0FB43160D}">
    <text>includes GST</text>
  </threadedComment>
  <threadedComment ref="P11" dT="2019-07-19T03:21:11.06" personId="{C691EF22-6969-4D42-80FC-F6E7BF38D769}" id="{0CE9A25D-A2C9-CE47-9928-691CF10653A7}">
    <text>includes GST</text>
  </threadedComment>
  <threadedComment ref="O21" dT="2019-07-19T03:18:42.76" personId="{C691EF22-6969-4D42-80FC-F6E7BF38D769}" id="{D7C0EC3B-2A28-AC46-BB49-C169BAC1ACD4}">
    <text>includes GST</text>
  </threadedComment>
  <threadedComment ref="P21" dT="2019-07-19T03:21:19.99" personId="{C691EF22-6969-4D42-80FC-F6E7BF38D769}" id="{79C073A0-FAEE-A442-ABE0-71E8A54C3890}">
    <text>includes GST</text>
  </threadedComment>
  <threadedComment ref="O22" dT="2019-07-19T03:19:31.79" personId="{C691EF22-6969-4D42-80FC-F6E7BF38D769}" id="{771E92A6-CCED-B648-9F7B-8431D8C9BEF4}">
    <text>includes GST</text>
  </threadedComment>
  <threadedComment ref="P22" dT="2019-07-19T03:21:11.06" personId="{C691EF22-6969-4D42-80FC-F6E7BF38D769}" id="{0A0EDD82-513B-A940-AD47-C8C3DE01BF63}">
    <text>includes GST</text>
  </threadedComment>
  <threadedComment ref="O33" dT="2019-07-19T03:18:42.76" personId="{C691EF22-6969-4D42-80FC-F6E7BF38D769}" id="{6F912A52-3068-AC4B-A553-618FC1275862}">
    <text>includes GST</text>
  </threadedComment>
  <threadedComment ref="P33" dT="2019-07-19T03:21:19.99" personId="{C691EF22-6969-4D42-80FC-F6E7BF38D769}" id="{D79E243B-C872-2849-8649-D7172F3391EC}">
    <text>includes GST</text>
  </threadedComment>
  <threadedComment ref="O34" dT="2019-07-19T03:19:31.79" personId="{C691EF22-6969-4D42-80FC-F6E7BF38D769}" id="{163A6E0B-6F05-B645-9B99-63661127869E}">
    <text>includes GST</text>
  </threadedComment>
  <threadedComment ref="P34" dT="2019-07-19T03:21:11.06" personId="{C691EF22-6969-4D42-80FC-F6E7BF38D769}" id="{D4507613-5D52-F647-A40D-B9A1E44ED823}">
    <text>includes GST</text>
  </threadedComment>
  <threadedComment ref="O47" dT="2019-07-19T03:18:42.76" personId="{C691EF22-6969-4D42-80FC-F6E7BF38D769}" id="{421137DC-A0FC-7A4A-AF7E-701690FDD3AE}">
    <text>includes GST</text>
  </threadedComment>
  <threadedComment ref="P47" dT="2019-07-19T03:21:19.99" personId="{C691EF22-6969-4D42-80FC-F6E7BF38D769}" id="{3874A433-E989-874B-A9A6-0AE5A5DA4EE2}">
    <text>includes GST</text>
  </threadedComment>
  <threadedComment ref="O48" dT="2019-07-19T03:19:31.79" personId="{C691EF22-6969-4D42-80FC-F6E7BF38D769}" id="{241F0756-CA95-B149-87E7-5E925324F353}">
    <text>includes GST</text>
  </threadedComment>
  <threadedComment ref="P48" dT="2019-07-19T03:21:11.06" personId="{C691EF22-6969-4D42-80FC-F6E7BF38D769}" id="{87A3A507-6196-944A-9C22-B96B96A72433}">
    <text>includes GST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energymadeeasy.gov.au/plan?id=ACT551687MRE5&amp;postcode=2603" TargetMode="External"/><Relationship Id="rId2" Type="http://schemas.openxmlformats.org/officeDocument/2006/relationships/hyperlink" Target="https://www.energymadeeasy.gov.au/plan?id=NTR646360MRE1&amp;postcode=2603" TargetMode="External"/><Relationship Id="rId1" Type="http://schemas.openxmlformats.org/officeDocument/2006/relationships/hyperlink" Target="https://www.energymadeeasy.gov.au/plan?id=LCL569301MRE2&amp;postcode=2603" TargetMode="External"/><Relationship Id="rId4" Type="http://schemas.openxmlformats.org/officeDocument/2006/relationships/hyperlink" Target="https://www.energymadeeasy.gov.au/plan?id=ORI542088MRE5&amp;utm_source=Origin%20Energy&amp;utm_campaign=bpi-retailer&amp;utm_medium=retailer&amp;postcode=2600"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energymadeeasy.gov.au/plan?id=ORI208133MRE2&amp;utm_source=Origin%20Energy&amp;utm_campaign=bpi-retailer&amp;utm_medium=retailer&amp;postcode=2600" TargetMode="External"/><Relationship Id="rId2" Type="http://schemas.openxmlformats.org/officeDocument/2006/relationships/hyperlink" Target="https://www.energymadeeasy.gov.au/plan?id=RAD213070SRE&amp;postcode=2603&amp;utm_source=Radian%20Energy&amp;utm_campaign=bpi-retailer&amp;utm_medium=retailer" TargetMode="External"/><Relationship Id="rId1" Type="http://schemas.openxmlformats.org/officeDocument/2006/relationships/hyperlink" Target="https://www.energymadeeasy.gov.au/plan?id=RED21811MRE&amp;postcode=2603"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nergymadeeasy.gov.au/plan?id=RED21811MRE&amp;postcode=2603" TargetMode="External"/><Relationship Id="rId13" Type="http://schemas.openxmlformats.org/officeDocument/2006/relationships/hyperlink" Target="https://www.energymadeeasy.gov.au/plan?id=AMB48855MRE1&amp;postcode=2603" TargetMode="External"/><Relationship Id="rId3" Type="http://schemas.openxmlformats.org/officeDocument/2006/relationships/hyperlink" Target="https://www.energymadeeasy.gov.au/plan?id=ENE19291MRE&amp;utm_source=EnergyAustralia&amp;utm_campaign=bpi-retailer&amp;utm_medium=retailer&amp;postcode=2603" TargetMode="External"/><Relationship Id="rId7" Type="http://schemas.openxmlformats.org/officeDocument/2006/relationships/hyperlink" Target="https://www.energymadeeasy.gov.au/plan?id=PWR93246MRE1&amp;utm_source=Powerclub&amp;utm_campaign=bpi-retailer&amp;utm_medium=retailer&amp;postcode=2600" TargetMode="External"/><Relationship Id="rId12" Type="http://schemas.openxmlformats.org/officeDocument/2006/relationships/hyperlink" Target="https://www.energymadeeasy.gov.au/plan?id=AMB48856MRE1&amp;postcode=2603" TargetMode="External"/><Relationship Id="rId2" Type="http://schemas.openxmlformats.org/officeDocument/2006/relationships/hyperlink" Target="https://www.energymadeeasy.gov.au/plan?id=ENE19231MRE&amp;utm_source=EnergyAustralia&amp;utm_campaign=bpi-retailer&amp;utm_medium=retailer&amp;postcode=2603" TargetMode="External"/><Relationship Id="rId1" Type="http://schemas.openxmlformats.org/officeDocument/2006/relationships/hyperlink" Target="https://www.energymadeeasy.gov.au/plan?id=ENE19215MRE&amp;utm_source=EnergyAustralia&amp;utm_campaign=bpi-retailer&amp;utm_medium=retailer&amp;postcode=2603" TargetMode="External"/><Relationship Id="rId6" Type="http://schemas.openxmlformats.org/officeDocument/2006/relationships/hyperlink" Target="https://www.energymadeeasy.gov.au/plan?id=ORI93938MRE1&amp;utm_source=Origin%20Energy&amp;utm_campaign=bpi-retailer&amp;utm_medium=retailer&amp;postcode=2600" TargetMode="External"/><Relationship Id="rId11" Type="http://schemas.openxmlformats.org/officeDocument/2006/relationships/hyperlink" Target="https://www.energymadeeasy.gov.au/plan?id=RED21835MRE&amp;postcode=2603" TargetMode="External"/><Relationship Id="rId5" Type="http://schemas.openxmlformats.org/officeDocument/2006/relationships/hyperlink" Target="https://www.energymadeeasy.gov.au/plan?id=ORI93963MRE1&amp;postcode=2603" TargetMode="External"/><Relationship Id="rId10" Type="http://schemas.openxmlformats.org/officeDocument/2006/relationships/hyperlink" Target="https://www.energymadeeasy.gov.au/plan?id=RED21810MRE&amp;postcode=2603" TargetMode="External"/><Relationship Id="rId4" Type="http://schemas.openxmlformats.org/officeDocument/2006/relationships/hyperlink" Target="https://www.energymadeeasy.gov.au/plan?id=ORI93962MRE1&amp;postcode=2603" TargetMode="External"/><Relationship Id="rId9" Type="http://schemas.openxmlformats.org/officeDocument/2006/relationships/hyperlink" Target="https://www.energymadeeasy.gov.au/plan?id=RED21812MRE&amp;postcode=2603" TargetMode="External"/><Relationship Id="rId14" Type="http://schemas.openxmlformats.org/officeDocument/2006/relationships/hyperlink" Target="https://www.energymadeeasy.gov.au/plan?id=ACT62937SRE4&amp;utm_source=ActewAGL&amp;utm_campaign=bpi-retailer&amp;utm_medium=retailer&amp;postcode=2600"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energymadeeasy.gov.au/offer/942152/print" TargetMode="External"/><Relationship Id="rId7" Type="http://schemas.openxmlformats.org/officeDocument/2006/relationships/hyperlink" Target="https://www.energymadeeasy.gov.au/offer/959273?utm_source=Powerclub&amp;utm_campaign=bpi-retailer&amp;utm_medium=retailer" TargetMode="External"/><Relationship Id="rId2" Type="http://schemas.openxmlformats.org/officeDocument/2006/relationships/hyperlink" Target="https://www.energymadeeasy.gov.au/offer/942150/print" TargetMode="External"/><Relationship Id="rId1" Type="http://schemas.openxmlformats.org/officeDocument/2006/relationships/hyperlink" Target="https://www.energymadeeasy.gov.au/offer/942151/print" TargetMode="External"/><Relationship Id="rId6" Type="http://schemas.openxmlformats.org/officeDocument/2006/relationships/hyperlink" Target="https://www.energymadeeasy.gov.au/offer/974226?postcode=2603" TargetMode="External"/><Relationship Id="rId5" Type="http://schemas.openxmlformats.org/officeDocument/2006/relationships/hyperlink" Target="https://www.energymadeeasy.gov.au/offer/900909?utm_source=EnergyAustralia&amp;utm_campaign=bpi-retailer&amp;utm_medium=retailer&amp;postcode=2603" TargetMode="External"/><Relationship Id="rId4" Type="http://schemas.openxmlformats.org/officeDocument/2006/relationships/hyperlink" Target="https://www.energymadeeasy.gov.au/offer/942353/print"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218"/>
  <sheetViews>
    <sheetView showGridLines="0" topLeftCell="A9" zoomScale="120" zoomScaleNormal="120" workbookViewId="0">
      <selection activeCell="A15" sqref="A15:A33"/>
    </sheetView>
  </sheetViews>
  <sheetFormatPr baseColWidth="10" defaultRowHeight="13" x14ac:dyDescent="0.15"/>
  <cols>
    <col min="1" max="5" width="10.83203125" style="15"/>
    <col min="6" max="6" width="14.1640625" style="15" customWidth="1"/>
    <col min="7" max="7" width="10.83203125" style="15" customWidth="1"/>
    <col min="8" max="8" width="18" style="15" customWidth="1"/>
    <col min="9" max="9" width="17.1640625" style="15" customWidth="1"/>
    <col min="10" max="10" width="14.83203125" style="15" customWidth="1"/>
    <col min="11" max="13" width="10.83203125" style="15"/>
    <col min="14" max="14" width="17" style="15" customWidth="1"/>
    <col min="15" max="15" width="22.5" style="15" customWidth="1"/>
    <col min="16" max="16" width="19.5" style="15" customWidth="1"/>
    <col min="17" max="16384" width="10.83203125" style="15"/>
  </cols>
  <sheetData>
    <row r="1" spans="1:25" ht="14" x14ac:dyDescent="0.15">
      <c r="A1" s="199" t="s">
        <v>166</v>
      </c>
      <c r="B1" s="200"/>
      <c r="C1" s="200"/>
      <c r="D1" s="200"/>
      <c r="E1" s="17"/>
      <c r="F1" s="38"/>
      <c r="G1" s="38"/>
      <c r="H1" s="38"/>
      <c r="I1" s="38"/>
      <c r="J1" s="38"/>
      <c r="K1" s="38"/>
      <c r="L1" s="38"/>
      <c r="M1" s="38"/>
      <c r="N1" s="38"/>
      <c r="O1" s="38"/>
      <c r="P1" s="38"/>
      <c r="Q1" s="38"/>
      <c r="R1" s="38"/>
      <c r="S1" s="38"/>
      <c r="T1" s="38"/>
      <c r="U1" s="38"/>
      <c r="V1" s="38"/>
      <c r="W1" s="38"/>
      <c r="X1" s="38"/>
      <c r="Y1" s="38"/>
    </row>
    <row r="2" spans="1:25" ht="14" x14ac:dyDescent="0.15">
      <c r="A2" s="199" t="s">
        <v>70</v>
      </c>
      <c r="B2" s="200"/>
      <c r="C2" s="200"/>
      <c r="D2" s="200"/>
      <c r="E2" s="200"/>
      <c r="F2" s="38"/>
      <c r="G2" s="38"/>
      <c r="H2" s="38"/>
      <c r="I2" s="38"/>
      <c r="J2" s="38"/>
      <c r="K2" s="38"/>
      <c r="L2" s="38"/>
      <c r="M2" s="38"/>
      <c r="N2" s="38"/>
      <c r="O2" s="38"/>
      <c r="P2" s="38"/>
      <c r="Q2" s="38"/>
      <c r="R2" s="38"/>
      <c r="S2" s="38"/>
      <c r="T2" s="38"/>
      <c r="U2" s="38"/>
      <c r="V2" s="38"/>
      <c r="W2" s="38"/>
      <c r="X2" s="38"/>
      <c r="Y2" s="38"/>
    </row>
    <row r="3" spans="1:25" ht="14" x14ac:dyDescent="0.15">
      <c r="A3" s="201" t="s">
        <v>269</v>
      </c>
      <c r="B3" s="202"/>
      <c r="C3" s="202"/>
      <c r="D3" s="202"/>
      <c r="E3" s="202"/>
      <c r="F3" s="38"/>
      <c r="G3" s="38"/>
      <c r="H3" s="38"/>
      <c r="I3" s="38"/>
      <c r="J3" s="38"/>
      <c r="K3" s="38"/>
      <c r="L3" s="38"/>
      <c r="M3" s="38"/>
      <c r="N3" s="38"/>
      <c r="O3" s="38"/>
      <c r="P3" s="38"/>
      <c r="Q3" s="38"/>
      <c r="R3" s="38"/>
      <c r="S3" s="38"/>
      <c r="T3" s="38"/>
      <c r="U3" s="38"/>
      <c r="V3" s="38"/>
      <c r="W3" s="38"/>
      <c r="X3" s="38"/>
      <c r="Y3" s="38"/>
    </row>
    <row r="4" spans="1:25" x14ac:dyDescent="0.15">
      <c r="A4" s="200"/>
      <c r="B4" s="200"/>
      <c r="C4" s="200"/>
      <c r="D4" s="200"/>
      <c r="E4" s="200"/>
      <c r="F4" s="38"/>
      <c r="G4" s="38"/>
      <c r="H4" s="38"/>
      <c r="I4" s="38"/>
      <c r="J4" s="38"/>
      <c r="K4" s="38"/>
      <c r="L4" s="38"/>
      <c r="M4" s="38"/>
      <c r="N4" s="38"/>
      <c r="O4" s="38"/>
      <c r="P4" s="38"/>
      <c r="Q4" s="38"/>
      <c r="R4" s="38"/>
      <c r="S4" s="38"/>
      <c r="T4" s="38"/>
      <c r="U4" s="38"/>
      <c r="V4" s="38"/>
      <c r="W4" s="38"/>
      <c r="X4" s="38"/>
      <c r="Y4" s="38"/>
    </row>
    <row r="5" spans="1:25" x14ac:dyDescent="0.15">
      <c r="A5" s="38"/>
      <c r="B5" s="38"/>
      <c r="C5" s="38"/>
      <c r="D5" s="38"/>
      <c r="E5" s="38"/>
      <c r="F5" s="38"/>
      <c r="G5" s="38"/>
      <c r="H5" s="38"/>
      <c r="I5" s="38"/>
      <c r="J5" s="38"/>
      <c r="K5" s="38"/>
      <c r="L5" s="38"/>
      <c r="M5" s="38"/>
      <c r="N5" s="38"/>
      <c r="O5" s="38"/>
      <c r="P5" s="38"/>
      <c r="Q5" s="38"/>
      <c r="R5" s="38"/>
      <c r="S5" s="38"/>
      <c r="T5" s="38"/>
      <c r="U5" s="38"/>
      <c r="V5" s="38"/>
      <c r="W5" s="38"/>
      <c r="X5" s="38"/>
      <c r="Y5" s="38"/>
    </row>
    <row r="6" spans="1:25" ht="14" x14ac:dyDescent="0.15">
      <c r="A6" s="37" t="s">
        <v>71</v>
      </c>
      <c r="B6" s="32"/>
      <c r="C6" s="32"/>
      <c r="D6" s="32"/>
      <c r="E6" s="32"/>
      <c r="F6" s="38"/>
      <c r="G6" s="38"/>
      <c r="H6" s="38"/>
      <c r="I6" s="38"/>
      <c r="J6" s="38"/>
      <c r="K6" s="38"/>
      <c r="L6" s="38"/>
      <c r="M6" s="38"/>
      <c r="N6" s="38"/>
      <c r="O6" s="38"/>
      <c r="P6" s="38"/>
      <c r="Q6" s="38"/>
      <c r="R6" s="38"/>
      <c r="S6" s="38"/>
      <c r="T6" s="38"/>
      <c r="U6" s="38"/>
      <c r="V6" s="38"/>
      <c r="W6" s="38"/>
      <c r="X6" s="38"/>
      <c r="Y6" s="38"/>
    </row>
    <row r="7" spans="1:25" ht="14" x14ac:dyDescent="0.15">
      <c r="A7" s="32" t="s">
        <v>8</v>
      </c>
      <c r="B7" s="32"/>
      <c r="C7" s="32"/>
      <c r="D7" s="32"/>
      <c r="E7" s="32"/>
      <c r="F7" s="38"/>
      <c r="G7" s="38"/>
      <c r="H7" s="38"/>
      <c r="I7" s="38"/>
      <c r="J7" s="38"/>
      <c r="K7" s="38"/>
      <c r="L7" s="38"/>
      <c r="M7" s="38"/>
      <c r="N7" s="38"/>
      <c r="O7" s="38"/>
      <c r="P7" s="38"/>
      <c r="Q7" s="38"/>
      <c r="R7" s="38"/>
      <c r="S7" s="38"/>
      <c r="T7" s="38"/>
      <c r="U7" s="38"/>
      <c r="V7" s="38"/>
      <c r="W7" s="38"/>
      <c r="X7" s="38"/>
      <c r="Y7" s="38"/>
    </row>
    <row r="8" spans="1:25" ht="14" x14ac:dyDescent="0.15">
      <c r="A8" s="32" t="s">
        <v>150</v>
      </c>
      <c r="B8" s="32"/>
      <c r="C8" s="32"/>
      <c r="D8" s="32"/>
      <c r="E8" s="32"/>
      <c r="F8" s="38"/>
      <c r="G8" s="38"/>
      <c r="H8" s="38"/>
      <c r="I8" s="38"/>
      <c r="J8" s="38"/>
      <c r="K8" s="38"/>
      <c r="L8" s="38"/>
      <c r="M8" s="38"/>
      <c r="N8" s="38"/>
      <c r="O8" s="38"/>
      <c r="P8" s="38"/>
      <c r="Q8" s="38"/>
      <c r="R8" s="38"/>
      <c r="S8" s="38"/>
      <c r="T8" s="38"/>
      <c r="U8" s="38"/>
      <c r="V8" s="38"/>
      <c r="W8" s="38"/>
      <c r="X8" s="38"/>
      <c r="Y8" s="38"/>
    </row>
    <row r="9" spans="1:25" ht="15" thickBot="1" x14ac:dyDescent="0.2">
      <c r="A9" s="32" t="s">
        <v>3</v>
      </c>
      <c r="B9" s="32"/>
      <c r="C9" s="32"/>
      <c r="D9" s="32"/>
      <c r="E9" s="32"/>
      <c r="F9" s="38"/>
      <c r="G9" s="38"/>
      <c r="H9" s="38"/>
      <c r="I9" s="38"/>
      <c r="J9" s="38"/>
      <c r="K9" s="38"/>
      <c r="L9" s="38"/>
      <c r="M9" s="38"/>
      <c r="N9" s="38"/>
      <c r="O9" s="38"/>
      <c r="P9" s="38"/>
      <c r="Q9" s="38"/>
      <c r="R9" s="38"/>
      <c r="S9" s="38"/>
      <c r="T9" s="38"/>
      <c r="U9" s="38"/>
      <c r="V9" s="38"/>
      <c r="W9" s="38"/>
      <c r="X9" s="38"/>
      <c r="Y9" s="38"/>
    </row>
    <row r="10" spans="1:25" ht="14" x14ac:dyDescent="0.15">
      <c r="A10" s="32" t="s">
        <v>84</v>
      </c>
      <c r="B10" s="32"/>
      <c r="C10" s="32"/>
      <c r="D10" s="32"/>
      <c r="E10" s="32"/>
      <c r="F10" s="38"/>
      <c r="G10" s="38"/>
      <c r="H10" s="38"/>
      <c r="I10" s="38"/>
      <c r="J10" s="203" t="s">
        <v>31</v>
      </c>
      <c r="K10" s="204"/>
      <c r="L10" s="204"/>
      <c r="M10" s="204"/>
      <c r="N10" s="204"/>
      <c r="O10" s="205"/>
      <c r="P10" s="206"/>
      <c r="Q10" s="38"/>
      <c r="R10" s="38"/>
      <c r="S10" s="38"/>
      <c r="T10" s="38"/>
      <c r="U10" s="38"/>
      <c r="V10" s="38"/>
      <c r="W10" s="38"/>
      <c r="X10" s="38"/>
      <c r="Y10" s="38"/>
    </row>
    <row r="11" spans="1:25" ht="14" x14ac:dyDescent="0.15">
      <c r="A11" s="32"/>
      <c r="B11" s="32"/>
      <c r="C11" s="32"/>
      <c r="D11" s="32"/>
      <c r="E11" s="32"/>
      <c r="F11" s="38"/>
      <c r="G11" s="38"/>
      <c r="H11" s="207"/>
      <c r="I11" s="38"/>
      <c r="J11" s="208" t="s">
        <v>105</v>
      </c>
      <c r="K11" s="206"/>
      <c r="L11" s="206"/>
      <c r="M11" s="206"/>
      <c r="N11" s="206"/>
      <c r="O11" s="209"/>
      <c r="P11" s="206"/>
      <c r="Q11" s="38"/>
      <c r="R11" s="38"/>
      <c r="S11" s="38"/>
      <c r="T11" s="38"/>
      <c r="U11" s="38"/>
      <c r="V11" s="38"/>
      <c r="W11" s="38"/>
      <c r="X11" s="38"/>
      <c r="Y11" s="38"/>
    </row>
    <row r="12" spans="1:25" ht="14" x14ac:dyDescent="0.15">
      <c r="A12" s="37" t="s">
        <v>21</v>
      </c>
      <c r="B12" s="32"/>
      <c r="C12" s="32"/>
      <c r="D12" s="32"/>
      <c r="E12" s="32"/>
      <c r="F12" s="38"/>
      <c r="G12" s="38"/>
      <c r="H12" s="38"/>
      <c r="I12" s="38"/>
      <c r="J12" s="208" t="s">
        <v>55</v>
      </c>
      <c r="K12" s="206"/>
      <c r="L12" s="206"/>
      <c r="M12" s="206"/>
      <c r="N12" s="206"/>
      <c r="O12" s="209"/>
      <c r="P12" s="206"/>
      <c r="Q12" s="38"/>
      <c r="R12" s="38"/>
      <c r="S12" s="38"/>
      <c r="T12" s="38"/>
      <c r="U12" s="38"/>
      <c r="V12" s="38"/>
      <c r="W12" s="38"/>
      <c r="X12" s="38"/>
      <c r="Y12" s="38"/>
    </row>
    <row r="13" spans="1:25" ht="14" x14ac:dyDescent="0.15">
      <c r="A13" s="38" t="s">
        <v>22</v>
      </c>
      <c r="B13" s="32"/>
      <c r="C13" s="32"/>
      <c r="D13" s="32"/>
      <c r="E13" s="32"/>
      <c r="F13" s="38"/>
      <c r="G13" s="38"/>
      <c r="H13" s="38"/>
      <c r="I13" s="38"/>
      <c r="J13" s="208" t="s">
        <v>16</v>
      </c>
      <c r="K13" s="206"/>
      <c r="L13" s="206"/>
      <c r="M13" s="206"/>
      <c r="N13" s="206"/>
      <c r="O13" s="209"/>
      <c r="P13" s="206"/>
      <c r="Q13" s="38"/>
      <c r="R13" s="38"/>
      <c r="S13" s="38"/>
      <c r="T13" s="38"/>
      <c r="U13" s="38"/>
      <c r="V13" s="38"/>
      <c r="W13" s="38"/>
      <c r="X13" s="38"/>
      <c r="Y13" s="38"/>
    </row>
    <row r="14" spans="1:25" ht="15" thickBot="1" x14ac:dyDescent="0.2">
      <c r="A14" s="32"/>
      <c r="B14" s="32"/>
      <c r="C14" s="32"/>
      <c r="D14" s="32"/>
      <c r="E14" s="32"/>
      <c r="F14" s="38"/>
      <c r="G14" s="38"/>
      <c r="I14" s="38"/>
      <c r="J14" s="210" t="s">
        <v>51</v>
      </c>
      <c r="K14" s="211"/>
      <c r="L14" s="211"/>
      <c r="M14" s="211"/>
      <c r="N14" s="211"/>
      <c r="O14" s="212"/>
      <c r="P14" s="206"/>
      <c r="Q14" s="38"/>
      <c r="R14" s="38"/>
      <c r="S14" s="38"/>
      <c r="T14" s="38"/>
      <c r="U14" s="38"/>
      <c r="V14" s="38"/>
      <c r="W14" s="38"/>
      <c r="X14" s="38"/>
      <c r="Y14" s="38"/>
    </row>
    <row r="15" spans="1:25" ht="15" thickBot="1" x14ac:dyDescent="0.2">
      <c r="A15" s="37" t="s">
        <v>52</v>
      </c>
      <c r="B15" s="32"/>
      <c r="C15" s="32"/>
      <c r="D15" s="32"/>
      <c r="E15" s="32"/>
      <c r="F15" s="38"/>
      <c r="G15" s="38"/>
      <c r="I15" s="38"/>
      <c r="J15" s="38"/>
      <c r="K15" s="38"/>
      <c r="L15" s="38"/>
      <c r="M15" s="38"/>
      <c r="N15" s="38"/>
      <c r="O15" s="38"/>
      <c r="P15" s="38"/>
      <c r="Q15" s="38"/>
      <c r="R15" s="38"/>
      <c r="S15" s="38"/>
      <c r="T15" s="38"/>
      <c r="U15" s="38"/>
      <c r="V15" s="38"/>
      <c r="W15" s="38"/>
      <c r="X15" s="38"/>
      <c r="Y15" s="38"/>
    </row>
    <row r="16" spans="1:25" ht="15" thickBot="1" x14ac:dyDescent="0.2">
      <c r="A16" s="32" t="s">
        <v>507</v>
      </c>
      <c r="B16" s="32"/>
      <c r="C16" s="32"/>
      <c r="D16" s="32"/>
      <c r="E16" s="32"/>
      <c r="F16" s="38"/>
      <c r="G16" s="38"/>
      <c r="H16" s="213" t="s">
        <v>33</v>
      </c>
      <c r="I16" s="38"/>
      <c r="J16" s="38"/>
      <c r="K16" s="38"/>
      <c r="L16" s="38"/>
      <c r="M16" s="38"/>
      <c r="N16" s="38"/>
      <c r="O16" s="38"/>
      <c r="P16" s="38"/>
      <c r="Q16" s="38"/>
      <c r="R16" s="38"/>
      <c r="S16" s="38"/>
      <c r="T16" s="38"/>
      <c r="U16" s="38"/>
      <c r="V16" s="38"/>
      <c r="W16" s="38"/>
      <c r="X16" s="38"/>
      <c r="Y16" s="38"/>
    </row>
    <row r="17" spans="1:25" ht="14" x14ac:dyDescent="0.15">
      <c r="A17" s="32" t="s">
        <v>508</v>
      </c>
      <c r="B17" s="32"/>
      <c r="C17" s="32"/>
      <c r="D17" s="32"/>
      <c r="E17" s="32"/>
      <c r="F17" s="38"/>
      <c r="G17" s="38"/>
      <c r="H17" s="238" t="s">
        <v>458</v>
      </c>
      <c r="J17" s="203" t="s">
        <v>53</v>
      </c>
      <c r="K17" s="204"/>
      <c r="L17" s="204"/>
      <c r="M17" s="204"/>
      <c r="N17" s="215"/>
      <c r="O17" s="215"/>
      <c r="P17" s="216"/>
      <c r="Q17" s="38"/>
      <c r="R17" s="38"/>
      <c r="S17" s="38"/>
      <c r="T17" s="38"/>
      <c r="U17" s="38"/>
      <c r="V17" s="38"/>
      <c r="W17" s="38"/>
      <c r="X17" s="38"/>
      <c r="Y17" s="38"/>
    </row>
    <row r="18" spans="1:25" ht="14" x14ac:dyDescent="0.15">
      <c r="A18" s="32" t="s">
        <v>509</v>
      </c>
      <c r="B18" s="32"/>
      <c r="C18" s="32"/>
      <c r="D18" s="32"/>
      <c r="E18" s="32"/>
      <c r="F18" s="38"/>
      <c r="G18" s="38"/>
      <c r="H18" s="214" t="s">
        <v>459</v>
      </c>
      <c r="J18" s="208" t="s">
        <v>0</v>
      </c>
      <c r="K18" s="206"/>
      <c r="L18" s="206"/>
      <c r="M18" s="206"/>
      <c r="N18" s="206"/>
      <c r="O18" s="206"/>
      <c r="P18" s="209"/>
      <c r="Q18" s="38"/>
      <c r="R18" s="38"/>
      <c r="S18" s="38"/>
      <c r="T18" s="38"/>
      <c r="U18" s="38"/>
      <c r="V18" s="38"/>
      <c r="W18" s="38"/>
      <c r="X18" s="38"/>
      <c r="Y18" s="38"/>
    </row>
    <row r="19" spans="1:25" ht="14" x14ac:dyDescent="0.15">
      <c r="A19" s="32" t="s">
        <v>510</v>
      </c>
      <c r="B19" s="32"/>
      <c r="C19" s="32"/>
      <c r="D19" s="32"/>
      <c r="E19" s="32"/>
      <c r="F19" s="38"/>
      <c r="G19" s="38"/>
      <c r="H19" s="214" t="s">
        <v>460</v>
      </c>
      <c r="J19" s="208" t="s">
        <v>177</v>
      </c>
      <c r="K19" s="206"/>
      <c r="L19" s="206"/>
      <c r="M19" s="206"/>
      <c r="N19" s="206"/>
      <c r="O19" s="206"/>
      <c r="P19" s="209"/>
      <c r="Q19" s="38"/>
      <c r="R19" s="38"/>
      <c r="S19" s="38"/>
      <c r="T19" s="38"/>
      <c r="U19" s="38"/>
      <c r="V19" s="38"/>
      <c r="W19" s="38"/>
      <c r="X19" s="38"/>
      <c r="Y19" s="38"/>
    </row>
    <row r="20" spans="1:25" ht="14" x14ac:dyDescent="0.15">
      <c r="A20" s="32" t="s">
        <v>511</v>
      </c>
      <c r="B20" s="32"/>
      <c r="C20" s="32"/>
      <c r="D20" s="32"/>
      <c r="E20" s="32"/>
      <c r="F20" s="38"/>
      <c r="G20" s="38"/>
      <c r="H20" s="214" t="s">
        <v>336</v>
      </c>
      <c r="J20" s="208" t="s">
        <v>209</v>
      </c>
      <c r="K20" s="206"/>
      <c r="L20" s="206"/>
      <c r="M20" s="206"/>
      <c r="N20" s="206"/>
      <c r="O20" s="206"/>
      <c r="P20" s="209"/>
      <c r="Q20" s="38"/>
      <c r="R20" s="38"/>
      <c r="S20" s="38"/>
      <c r="T20" s="38"/>
      <c r="U20" s="38"/>
      <c r="V20" s="38"/>
      <c r="W20" s="38"/>
      <c r="X20" s="38"/>
      <c r="Y20" s="38"/>
    </row>
    <row r="21" spans="1:25" ht="14" x14ac:dyDescent="0.15">
      <c r="A21" s="32" t="s">
        <v>512</v>
      </c>
      <c r="B21" s="32"/>
      <c r="C21" s="32"/>
      <c r="D21" s="140"/>
      <c r="E21" s="140"/>
      <c r="F21" s="38"/>
      <c r="G21" s="38"/>
      <c r="H21" s="214" t="s">
        <v>337</v>
      </c>
      <c r="J21" s="208" t="s">
        <v>83</v>
      </c>
      <c r="K21" s="206"/>
      <c r="L21" s="206"/>
      <c r="M21" s="206"/>
      <c r="N21" s="38"/>
      <c r="O21" s="38"/>
      <c r="P21" s="217"/>
      <c r="Q21" s="38"/>
      <c r="R21" s="38"/>
      <c r="S21" s="38"/>
      <c r="T21" s="38"/>
      <c r="U21" s="38"/>
      <c r="V21" s="38"/>
      <c r="W21" s="38"/>
      <c r="X21" s="38"/>
      <c r="Y21" s="38"/>
    </row>
    <row r="22" spans="1:25" ht="14" x14ac:dyDescent="0.15">
      <c r="A22" s="32" t="s">
        <v>487</v>
      </c>
      <c r="B22" s="32"/>
      <c r="C22" s="32"/>
      <c r="D22" s="32"/>
      <c r="E22" s="32"/>
      <c r="F22" s="38"/>
      <c r="G22" s="38"/>
      <c r="H22" s="214" t="s">
        <v>304</v>
      </c>
      <c r="J22" s="208" t="s">
        <v>165</v>
      </c>
      <c r="K22" s="206"/>
      <c r="L22" s="206"/>
      <c r="M22" s="206"/>
      <c r="N22" s="38"/>
      <c r="O22" s="38"/>
      <c r="P22" s="217"/>
      <c r="Q22" s="38"/>
      <c r="R22" s="38"/>
      <c r="S22" s="38"/>
      <c r="T22" s="38"/>
      <c r="U22" s="38"/>
      <c r="V22" s="38"/>
      <c r="W22" s="38"/>
      <c r="X22" s="38"/>
      <c r="Y22" s="38"/>
    </row>
    <row r="23" spans="1:25" ht="14" x14ac:dyDescent="0.15">
      <c r="A23" s="32" t="s">
        <v>488</v>
      </c>
      <c r="B23" s="32"/>
      <c r="C23" s="32"/>
      <c r="D23" s="32"/>
      <c r="E23" s="32"/>
      <c r="F23" s="38"/>
      <c r="G23" s="38"/>
      <c r="H23" s="214" t="s">
        <v>450</v>
      </c>
      <c r="J23" s="208" t="s">
        <v>1</v>
      </c>
      <c r="K23" s="206"/>
      <c r="L23" s="206"/>
      <c r="M23" s="206"/>
      <c r="N23" s="38"/>
      <c r="O23" s="38"/>
      <c r="P23" s="217"/>
      <c r="Q23" s="38"/>
      <c r="R23" s="38"/>
      <c r="S23" s="38"/>
      <c r="T23" s="38"/>
      <c r="U23" s="38"/>
      <c r="V23" s="38"/>
      <c r="W23" s="38"/>
      <c r="X23" s="38"/>
      <c r="Y23" s="38"/>
    </row>
    <row r="24" spans="1:25" ht="14" x14ac:dyDescent="0.15">
      <c r="A24" s="32" t="s">
        <v>489</v>
      </c>
      <c r="B24" s="38"/>
      <c r="C24" s="38"/>
      <c r="D24" s="38"/>
      <c r="E24" s="38"/>
      <c r="F24" s="38"/>
      <c r="G24" s="38"/>
      <c r="H24" s="239" t="s">
        <v>473</v>
      </c>
      <c r="I24" s="38"/>
      <c r="J24" s="208" t="s">
        <v>57</v>
      </c>
      <c r="K24" s="206"/>
      <c r="L24" s="206"/>
      <c r="M24" s="206"/>
      <c r="P24" s="218"/>
      <c r="Q24" s="38"/>
      <c r="R24" s="38"/>
      <c r="S24" s="38"/>
      <c r="T24" s="38"/>
      <c r="U24" s="38"/>
      <c r="V24" s="38"/>
      <c r="W24" s="38"/>
      <c r="X24" s="38"/>
      <c r="Y24" s="38"/>
    </row>
    <row r="25" spans="1:25" ht="15" thickBot="1" x14ac:dyDescent="0.2">
      <c r="A25" s="32" t="s">
        <v>490</v>
      </c>
      <c r="B25" s="32"/>
      <c r="C25" s="32"/>
      <c r="D25" s="32"/>
      <c r="E25" s="32"/>
      <c r="F25" s="38"/>
      <c r="G25" s="38"/>
      <c r="H25" s="240" t="s">
        <v>476</v>
      </c>
      <c r="I25" s="38"/>
      <c r="J25" s="210" t="s">
        <v>204</v>
      </c>
      <c r="K25" s="211"/>
      <c r="L25" s="211"/>
      <c r="M25" s="211"/>
      <c r="N25" s="219"/>
      <c r="O25" s="219"/>
      <c r="P25" s="220"/>
      <c r="Q25" s="38"/>
      <c r="R25" s="38"/>
      <c r="U25" s="38"/>
      <c r="V25" s="38"/>
      <c r="W25" s="38"/>
      <c r="X25" s="38"/>
      <c r="Y25" s="38"/>
    </row>
    <row r="26" spans="1:25" ht="14" x14ac:dyDescent="0.15">
      <c r="A26" s="32" t="s">
        <v>284</v>
      </c>
      <c r="B26" s="38"/>
      <c r="C26" s="38"/>
      <c r="D26" s="38"/>
      <c r="E26" s="38"/>
      <c r="F26" s="38"/>
      <c r="G26" s="38"/>
      <c r="I26" s="38"/>
      <c r="J26" s="38"/>
      <c r="K26" s="38"/>
      <c r="L26" s="38"/>
      <c r="M26" s="38"/>
      <c r="N26" s="38"/>
      <c r="O26" s="38"/>
      <c r="P26" s="38"/>
      <c r="Q26" s="38"/>
      <c r="R26" s="38"/>
      <c r="S26" s="38"/>
      <c r="T26" s="38"/>
      <c r="U26" s="38"/>
      <c r="V26" s="38"/>
      <c r="W26" s="38"/>
      <c r="X26" s="38"/>
      <c r="Y26" s="38"/>
    </row>
    <row r="27" spans="1:25" ht="15" thickBot="1" x14ac:dyDescent="0.2">
      <c r="A27" s="32" t="s">
        <v>285</v>
      </c>
      <c r="B27" s="38"/>
      <c r="C27" s="38"/>
      <c r="D27" s="38"/>
      <c r="E27" s="38"/>
      <c r="F27" s="38"/>
      <c r="G27" s="38"/>
      <c r="I27" s="38"/>
      <c r="J27" s="38"/>
      <c r="K27" s="38"/>
      <c r="L27" s="38"/>
      <c r="M27" s="38"/>
      <c r="N27" s="38"/>
      <c r="O27" s="38"/>
      <c r="P27" s="38"/>
      <c r="Q27" s="38"/>
      <c r="R27" s="38"/>
      <c r="S27" s="38"/>
      <c r="T27" s="38"/>
      <c r="U27" s="38"/>
      <c r="V27" s="38"/>
      <c r="W27" s="38"/>
      <c r="X27" s="38"/>
      <c r="Y27" s="38"/>
    </row>
    <row r="28" spans="1:25" ht="14" x14ac:dyDescent="0.15">
      <c r="A28" s="32" t="s">
        <v>491</v>
      </c>
      <c r="B28" s="38"/>
      <c r="C28" s="38"/>
      <c r="D28" s="38"/>
      <c r="E28" s="38"/>
      <c r="F28" s="38"/>
      <c r="G28" s="38"/>
      <c r="I28" s="38"/>
      <c r="J28" s="221" t="s">
        <v>41</v>
      </c>
      <c r="K28" s="38"/>
      <c r="L28" s="38"/>
      <c r="M28" s="38"/>
      <c r="N28" s="38"/>
      <c r="O28" s="38"/>
      <c r="P28" s="38"/>
      <c r="Q28" s="38"/>
      <c r="R28" s="38"/>
      <c r="S28" s="38"/>
      <c r="T28" s="38"/>
      <c r="U28" s="38"/>
      <c r="V28" s="38"/>
      <c r="W28" s="38"/>
      <c r="X28" s="38"/>
      <c r="Y28" s="38"/>
    </row>
    <row r="29" spans="1:25" ht="14" x14ac:dyDescent="0.15">
      <c r="A29" s="32" t="s">
        <v>492</v>
      </c>
      <c r="B29" s="38"/>
      <c r="C29" s="38"/>
      <c r="D29" s="38"/>
      <c r="E29" s="38"/>
      <c r="F29" s="38"/>
      <c r="G29" s="38"/>
      <c r="I29" s="38"/>
      <c r="J29" s="251" t="s">
        <v>505</v>
      </c>
      <c r="K29" s="38"/>
      <c r="L29" s="38"/>
      <c r="M29" s="38"/>
      <c r="N29" s="38"/>
      <c r="O29" s="38"/>
      <c r="P29" s="38"/>
      <c r="Q29" s="38"/>
      <c r="R29" s="38"/>
      <c r="S29" s="38"/>
      <c r="T29" s="38"/>
      <c r="U29" s="38"/>
      <c r="V29" s="38"/>
      <c r="W29" s="38"/>
      <c r="X29" s="38"/>
      <c r="Y29" s="38"/>
    </row>
    <row r="30" spans="1:25" ht="14" x14ac:dyDescent="0.15">
      <c r="A30" s="32" t="s">
        <v>493</v>
      </c>
      <c r="B30" s="32"/>
      <c r="C30" s="32"/>
      <c r="D30" s="32"/>
      <c r="E30" s="32"/>
      <c r="F30" s="38"/>
      <c r="G30" s="38"/>
      <c r="I30" s="38"/>
      <c r="J30" s="245" t="s">
        <v>494</v>
      </c>
      <c r="K30" s="38"/>
      <c r="L30" s="38"/>
      <c r="M30" s="38"/>
      <c r="N30" s="38"/>
      <c r="O30" s="38"/>
      <c r="P30" s="38"/>
      <c r="Q30" s="38"/>
      <c r="R30" s="38"/>
      <c r="S30" s="38"/>
      <c r="T30" s="38"/>
      <c r="U30" s="38"/>
      <c r="V30" s="38"/>
      <c r="W30" s="38"/>
      <c r="X30" s="38"/>
      <c r="Y30" s="38"/>
    </row>
    <row r="31" spans="1:25" ht="14" x14ac:dyDescent="0.15">
      <c r="A31" s="32" t="s">
        <v>495</v>
      </c>
      <c r="B31" s="32"/>
      <c r="C31" s="32"/>
      <c r="D31" s="32"/>
      <c r="E31" s="32"/>
      <c r="F31" s="38"/>
      <c r="G31" s="38"/>
      <c r="I31" s="38"/>
      <c r="J31" s="237" t="s">
        <v>486</v>
      </c>
      <c r="K31" s="38"/>
      <c r="L31" s="38"/>
      <c r="M31" s="38"/>
      <c r="N31" s="38"/>
      <c r="O31" s="38"/>
      <c r="P31" s="38"/>
      <c r="Q31" s="38"/>
      <c r="R31" s="38"/>
      <c r="S31" s="38"/>
      <c r="T31" s="38"/>
      <c r="U31" s="38"/>
      <c r="V31" s="38"/>
      <c r="W31" s="38"/>
      <c r="X31" s="38"/>
      <c r="Y31" s="38"/>
    </row>
    <row r="32" spans="1:25" ht="14" x14ac:dyDescent="0.15">
      <c r="A32" s="32" t="s">
        <v>513</v>
      </c>
      <c r="I32" s="38"/>
      <c r="J32" s="222" t="s">
        <v>461</v>
      </c>
      <c r="K32" s="38"/>
      <c r="L32" s="38"/>
      <c r="M32" s="38"/>
      <c r="N32" s="38"/>
      <c r="O32" s="38"/>
      <c r="P32" s="38"/>
      <c r="Q32" s="38"/>
      <c r="R32" s="38"/>
      <c r="S32" s="38"/>
      <c r="T32" s="38"/>
      <c r="U32" s="38"/>
      <c r="V32" s="38"/>
      <c r="W32" s="38"/>
      <c r="X32" s="38"/>
      <c r="Y32" s="38"/>
    </row>
    <row r="33" spans="1:25" ht="14" x14ac:dyDescent="0.15">
      <c r="A33" s="32" t="s">
        <v>271</v>
      </c>
      <c r="B33" s="32"/>
      <c r="C33" s="32"/>
      <c r="D33" s="32"/>
      <c r="E33" s="32"/>
      <c r="F33" s="38"/>
      <c r="G33" s="38"/>
      <c r="I33" s="38"/>
      <c r="J33" s="223" t="s">
        <v>283</v>
      </c>
      <c r="K33" s="38"/>
      <c r="L33" s="38"/>
      <c r="M33" s="38"/>
      <c r="N33" s="38"/>
      <c r="O33" s="38"/>
      <c r="P33" s="38"/>
      <c r="Q33" s="38"/>
      <c r="R33" s="38"/>
      <c r="S33" s="38"/>
      <c r="T33" s="38"/>
      <c r="U33" s="38"/>
      <c r="V33" s="38"/>
      <c r="W33" s="38"/>
      <c r="X33" s="38"/>
      <c r="Y33" s="38"/>
    </row>
    <row r="34" spans="1:25" ht="14" x14ac:dyDescent="0.15">
      <c r="A34" s="37"/>
      <c r="B34" s="32"/>
      <c r="C34" s="32"/>
      <c r="D34" s="32"/>
      <c r="E34" s="32"/>
      <c r="F34" s="38"/>
      <c r="G34" s="38"/>
      <c r="I34" s="38"/>
      <c r="J34" s="224" t="s">
        <v>274</v>
      </c>
      <c r="K34" s="38"/>
      <c r="L34" s="38"/>
      <c r="M34" s="38"/>
      <c r="N34" s="38"/>
      <c r="O34" s="38"/>
      <c r="P34" s="38"/>
      <c r="Q34" s="38"/>
      <c r="R34" s="38"/>
      <c r="S34" s="38"/>
      <c r="T34" s="38"/>
      <c r="U34" s="38"/>
      <c r="V34" s="38"/>
      <c r="W34" s="38"/>
      <c r="X34" s="38"/>
      <c r="Y34" s="38"/>
    </row>
    <row r="35" spans="1:25" ht="14" x14ac:dyDescent="0.15">
      <c r="A35" s="37" t="s">
        <v>2</v>
      </c>
      <c r="B35" s="32"/>
      <c r="C35" s="32"/>
      <c r="D35" s="32"/>
      <c r="E35" s="32"/>
      <c r="F35" s="38"/>
      <c r="G35" s="38"/>
      <c r="H35" s="38"/>
      <c r="I35" s="38"/>
      <c r="J35" s="106" t="s">
        <v>272</v>
      </c>
      <c r="K35" s="38"/>
      <c r="L35" s="38"/>
      <c r="M35" s="38"/>
      <c r="N35" s="38"/>
      <c r="O35" s="38"/>
      <c r="P35" s="38"/>
      <c r="Q35" s="38"/>
      <c r="R35" s="38"/>
      <c r="S35" s="38"/>
      <c r="T35" s="38"/>
      <c r="U35" s="38"/>
      <c r="V35" s="38"/>
      <c r="W35" s="38"/>
      <c r="X35" s="38"/>
      <c r="Y35" s="38"/>
    </row>
    <row r="36" spans="1:25" ht="14" x14ac:dyDescent="0.15">
      <c r="A36" s="32" t="s">
        <v>506</v>
      </c>
      <c r="B36" s="32"/>
      <c r="C36" s="32"/>
      <c r="D36" s="32"/>
      <c r="E36" s="32"/>
      <c r="F36" s="38"/>
      <c r="G36" s="38"/>
      <c r="H36" s="38"/>
      <c r="I36" s="38"/>
      <c r="J36" s="225" t="s">
        <v>266</v>
      </c>
      <c r="K36" s="38"/>
      <c r="L36" s="38"/>
      <c r="M36" s="38"/>
      <c r="N36" s="38"/>
      <c r="O36" s="38"/>
      <c r="P36" s="38"/>
      <c r="Q36" s="38"/>
      <c r="R36" s="38"/>
      <c r="S36" s="38"/>
      <c r="T36" s="38"/>
      <c r="U36" s="38"/>
      <c r="V36" s="38"/>
      <c r="W36" s="38"/>
      <c r="X36" s="38"/>
      <c r="Y36" s="38"/>
    </row>
    <row r="37" spans="1:25" ht="14" x14ac:dyDescent="0.15">
      <c r="A37" s="32" t="s">
        <v>148</v>
      </c>
      <c r="B37" s="32"/>
      <c r="C37" s="32"/>
      <c r="D37" s="32"/>
      <c r="E37" s="32"/>
      <c r="F37" s="38"/>
      <c r="G37" s="38"/>
      <c r="H37" s="38"/>
      <c r="I37" s="38"/>
      <c r="J37" s="226" t="s">
        <v>20</v>
      </c>
      <c r="K37" s="38"/>
      <c r="L37" s="38"/>
      <c r="M37" s="38"/>
      <c r="N37" s="38"/>
      <c r="O37" s="38"/>
      <c r="P37" s="38"/>
      <c r="Q37" s="38"/>
      <c r="R37" s="38"/>
      <c r="S37" s="38"/>
      <c r="T37" s="38"/>
      <c r="U37" s="38"/>
      <c r="V37" s="38"/>
      <c r="W37" s="38"/>
      <c r="X37" s="38"/>
      <c r="Y37" s="38"/>
    </row>
    <row r="38" spans="1:25" ht="14" x14ac:dyDescent="0.15">
      <c r="A38" s="32"/>
      <c r="B38" s="32"/>
      <c r="C38" s="32"/>
      <c r="D38" s="32"/>
      <c r="E38" s="32"/>
      <c r="F38" s="38"/>
      <c r="G38" s="38"/>
      <c r="H38" s="38"/>
      <c r="I38" s="38"/>
      <c r="J38" s="227" t="s">
        <v>48</v>
      </c>
      <c r="K38" s="38"/>
      <c r="L38" s="38"/>
      <c r="M38" s="38"/>
      <c r="N38" s="38"/>
      <c r="O38" s="38"/>
      <c r="P38" s="38"/>
      <c r="Q38" s="38"/>
      <c r="R38" s="38"/>
      <c r="S38" s="38"/>
      <c r="T38" s="38"/>
      <c r="U38" s="38"/>
      <c r="V38" s="38"/>
      <c r="W38" s="38"/>
      <c r="X38" s="38"/>
      <c r="Y38" s="38"/>
    </row>
    <row r="39" spans="1:25" ht="15" thickBot="1" x14ac:dyDescent="0.2">
      <c r="A39" s="32" t="s">
        <v>270</v>
      </c>
      <c r="B39" s="32"/>
      <c r="C39" s="32"/>
      <c r="D39" s="32"/>
      <c r="E39" s="32"/>
      <c r="F39" s="38"/>
      <c r="H39" s="38"/>
      <c r="I39" s="38"/>
      <c r="J39" s="228" t="s">
        <v>49</v>
      </c>
      <c r="K39" s="38"/>
      <c r="L39" s="38"/>
      <c r="M39" s="38"/>
      <c r="N39" s="38"/>
      <c r="O39" s="38"/>
      <c r="P39" s="38"/>
      <c r="Q39" s="38"/>
      <c r="R39" s="38"/>
      <c r="S39" s="38"/>
      <c r="T39" s="38"/>
      <c r="U39" s="38"/>
      <c r="V39" s="38"/>
      <c r="W39" s="38"/>
      <c r="X39" s="38"/>
      <c r="Y39" s="38"/>
    </row>
    <row r="40" spans="1:25" ht="14" x14ac:dyDescent="0.15">
      <c r="A40" s="32" t="s">
        <v>119</v>
      </c>
      <c r="B40" s="32"/>
      <c r="C40" s="32"/>
      <c r="D40" s="32"/>
      <c r="E40" s="32"/>
      <c r="F40" s="38"/>
      <c r="G40" s="229"/>
      <c r="H40" s="38"/>
      <c r="I40" s="38"/>
      <c r="J40" s="38"/>
      <c r="K40" s="38"/>
      <c r="L40" s="38"/>
      <c r="M40" s="38"/>
      <c r="N40" s="38"/>
      <c r="O40" s="38"/>
      <c r="P40" s="38"/>
      <c r="Q40" s="38"/>
      <c r="R40" s="38"/>
      <c r="S40" s="38"/>
      <c r="T40" s="38"/>
      <c r="U40" s="38"/>
      <c r="V40" s="38"/>
      <c r="W40" s="38"/>
      <c r="X40" s="38"/>
      <c r="Y40" s="38"/>
    </row>
    <row r="41" spans="1:25" x14ac:dyDescent="0.15">
      <c r="A41" s="38"/>
      <c r="B41" s="38"/>
      <c r="C41" s="38"/>
      <c r="D41" s="38"/>
      <c r="E41" s="38"/>
      <c r="F41" s="38"/>
      <c r="G41" s="38"/>
      <c r="H41" s="38"/>
      <c r="I41" s="38"/>
      <c r="J41" s="38"/>
      <c r="K41" s="38"/>
      <c r="L41" s="38"/>
      <c r="M41" s="38"/>
      <c r="N41" s="38"/>
      <c r="O41" s="38"/>
      <c r="P41" s="38"/>
      <c r="Q41" s="38"/>
      <c r="R41" s="38"/>
      <c r="S41" s="38"/>
      <c r="T41" s="38"/>
      <c r="U41" s="38"/>
      <c r="V41" s="38"/>
      <c r="W41" s="38"/>
      <c r="X41" s="38"/>
      <c r="Y41" s="38"/>
    </row>
    <row r="42" spans="1:25" ht="14" x14ac:dyDescent="0.15">
      <c r="A42" s="32" t="s">
        <v>72</v>
      </c>
      <c r="B42" s="38"/>
      <c r="C42" s="38"/>
      <c r="D42" s="38"/>
      <c r="E42" s="38"/>
      <c r="F42" s="38"/>
      <c r="G42" s="38"/>
      <c r="H42" s="38"/>
      <c r="I42" s="38"/>
      <c r="J42" s="38"/>
      <c r="K42" s="38"/>
      <c r="L42" s="38"/>
      <c r="M42" s="38"/>
      <c r="N42" s="38"/>
      <c r="O42" s="38"/>
      <c r="P42" s="38"/>
      <c r="Q42" s="38"/>
      <c r="R42" s="38"/>
      <c r="S42" s="38"/>
      <c r="T42" s="38"/>
      <c r="U42" s="38"/>
      <c r="V42" s="38"/>
      <c r="W42" s="38"/>
      <c r="X42" s="38"/>
      <c r="Y42" s="38"/>
    </row>
    <row r="43" spans="1:25" ht="14" x14ac:dyDescent="0.15">
      <c r="A43" s="32" t="s">
        <v>25</v>
      </c>
      <c r="B43" s="38"/>
      <c r="C43" s="38"/>
      <c r="D43" s="38"/>
      <c r="E43" s="38"/>
      <c r="F43" s="38"/>
      <c r="G43" s="38"/>
      <c r="H43" s="38"/>
      <c r="I43" s="38"/>
      <c r="J43" s="38"/>
      <c r="K43" s="38"/>
      <c r="L43" s="38"/>
      <c r="M43" s="38"/>
      <c r="N43" s="38"/>
      <c r="O43" s="38"/>
      <c r="P43" s="38"/>
      <c r="Q43" s="38"/>
      <c r="R43" s="38"/>
      <c r="S43" s="38"/>
      <c r="T43" s="38"/>
      <c r="U43" s="38"/>
      <c r="V43" s="38"/>
      <c r="W43" s="38"/>
      <c r="X43" s="38"/>
      <c r="Y43" s="38"/>
    </row>
    <row r="44" spans="1:25" ht="14" x14ac:dyDescent="0.15">
      <c r="A44" s="32" t="s">
        <v>69</v>
      </c>
      <c r="B44" s="38"/>
      <c r="C44" s="38"/>
      <c r="D44" s="38"/>
      <c r="E44" s="38"/>
      <c r="F44" s="38"/>
      <c r="G44" s="38"/>
      <c r="H44" s="38"/>
      <c r="I44" s="38"/>
      <c r="J44" s="38"/>
      <c r="K44" s="38"/>
      <c r="L44" s="38"/>
      <c r="M44" s="38"/>
      <c r="N44" s="38"/>
      <c r="O44" s="38"/>
      <c r="P44" s="38"/>
      <c r="Q44" s="38"/>
      <c r="R44" s="38"/>
      <c r="S44" s="38"/>
      <c r="T44" s="38"/>
      <c r="U44" s="38"/>
      <c r="V44" s="38"/>
      <c r="W44" s="38"/>
      <c r="X44" s="38"/>
      <c r="Y44" s="38"/>
    </row>
    <row r="45" spans="1:25" ht="14" x14ac:dyDescent="0.15">
      <c r="A45" s="32" t="s">
        <v>90</v>
      </c>
      <c r="B45" s="38"/>
      <c r="C45" s="38"/>
      <c r="D45" s="38"/>
      <c r="E45" s="38"/>
      <c r="F45" s="38"/>
      <c r="G45" s="38"/>
      <c r="H45" s="38"/>
      <c r="I45" s="38"/>
      <c r="J45" s="38"/>
      <c r="K45" s="38"/>
      <c r="L45" s="38"/>
      <c r="M45" s="38"/>
      <c r="N45" s="38"/>
      <c r="O45" s="38"/>
      <c r="P45" s="38"/>
      <c r="Q45" s="38"/>
      <c r="R45" s="38"/>
      <c r="S45" s="38"/>
      <c r="T45" s="38"/>
      <c r="U45" s="38"/>
      <c r="V45" s="38"/>
      <c r="W45" s="38"/>
      <c r="X45" s="38"/>
      <c r="Y45" s="38"/>
    </row>
    <row r="46" spans="1:25" ht="14" x14ac:dyDescent="0.15">
      <c r="A46" s="32" t="s">
        <v>80</v>
      </c>
      <c r="B46" s="38"/>
      <c r="C46" s="38"/>
      <c r="D46" s="38"/>
      <c r="E46" s="38"/>
      <c r="F46" s="38"/>
      <c r="G46" s="38"/>
      <c r="H46" s="38"/>
      <c r="I46" s="38"/>
      <c r="J46" s="38"/>
      <c r="K46" s="38"/>
      <c r="L46" s="38"/>
      <c r="M46" s="38"/>
      <c r="N46" s="38"/>
      <c r="O46" s="38"/>
      <c r="P46" s="38"/>
      <c r="Q46" s="38"/>
      <c r="R46" s="38"/>
      <c r="S46" s="38"/>
      <c r="T46" s="38"/>
      <c r="U46" s="38"/>
      <c r="V46" s="38"/>
      <c r="W46" s="38"/>
      <c r="X46" s="38"/>
      <c r="Y46" s="38"/>
    </row>
    <row r="47" spans="1:25" ht="14" x14ac:dyDescent="0.15">
      <c r="A47" s="32" t="s">
        <v>184</v>
      </c>
      <c r="B47" s="38"/>
      <c r="C47" s="38"/>
      <c r="D47" s="38"/>
      <c r="E47" s="38"/>
      <c r="F47" s="38"/>
      <c r="G47" s="38"/>
      <c r="H47" s="38"/>
      <c r="I47" s="38"/>
      <c r="J47" s="38"/>
      <c r="K47" s="38"/>
      <c r="L47" s="38"/>
      <c r="M47" s="38"/>
      <c r="N47" s="38"/>
      <c r="O47" s="38"/>
      <c r="P47" s="38"/>
      <c r="Q47" s="38"/>
      <c r="R47" s="38"/>
      <c r="S47" s="38"/>
      <c r="T47" s="38"/>
      <c r="U47" s="38"/>
      <c r="V47" s="38"/>
      <c r="W47" s="38"/>
      <c r="X47" s="38"/>
      <c r="Y47" s="38"/>
    </row>
    <row r="48" spans="1:25" ht="14" x14ac:dyDescent="0.15">
      <c r="A48" s="32"/>
      <c r="B48" s="38"/>
      <c r="C48" s="38"/>
      <c r="D48" s="38"/>
      <c r="E48" s="38"/>
      <c r="F48" s="38"/>
      <c r="G48" s="38"/>
      <c r="H48" s="38"/>
      <c r="I48" s="38"/>
      <c r="J48" s="38"/>
      <c r="K48" s="38"/>
      <c r="L48" s="38"/>
      <c r="M48" s="38"/>
      <c r="N48" s="38"/>
      <c r="O48" s="38"/>
      <c r="P48" s="38"/>
      <c r="Q48" s="38"/>
      <c r="R48" s="38"/>
      <c r="S48" s="38"/>
      <c r="T48" s="38"/>
      <c r="U48" s="38"/>
      <c r="V48" s="38"/>
      <c r="W48" s="38"/>
      <c r="X48" s="38"/>
      <c r="Y48" s="38"/>
    </row>
    <row r="49" spans="1:25" ht="14" x14ac:dyDescent="0.15">
      <c r="A49" s="32" t="s">
        <v>273</v>
      </c>
      <c r="B49" s="38"/>
      <c r="C49" s="38"/>
      <c r="D49" s="38"/>
      <c r="E49" s="38"/>
      <c r="F49" s="38"/>
      <c r="G49" s="38"/>
      <c r="H49" s="38"/>
      <c r="I49" s="38"/>
      <c r="J49" s="38"/>
      <c r="K49" s="38"/>
      <c r="L49" s="38"/>
      <c r="M49" s="38"/>
      <c r="N49" s="38"/>
      <c r="O49" s="38"/>
      <c r="P49" s="38"/>
      <c r="Q49" s="38"/>
      <c r="R49" s="38"/>
      <c r="S49" s="38"/>
      <c r="T49" s="38"/>
      <c r="U49" s="38"/>
      <c r="V49" s="38"/>
      <c r="W49" s="38"/>
      <c r="X49" s="38"/>
      <c r="Y49" s="38"/>
    </row>
    <row r="50" spans="1:25" ht="14" x14ac:dyDescent="0.15">
      <c r="A50" s="32" t="s">
        <v>149</v>
      </c>
      <c r="B50" s="38"/>
      <c r="C50" s="38"/>
      <c r="D50" s="38"/>
      <c r="E50" s="38"/>
      <c r="F50" s="38"/>
      <c r="G50" s="38"/>
      <c r="H50" s="38"/>
      <c r="I50" s="38"/>
      <c r="J50" s="38"/>
      <c r="K50" s="38"/>
      <c r="L50" s="38"/>
      <c r="M50" s="38"/>
      <c r="N50" s="38"/>
      <c r="O50" s="38"/>
      <c r="P50" s="38"/>
      <c r="Q50" s="38"/>
      <c r="R50" s="38"/>
      <c r="S50" s="38"/>
      <c r="T50" s="38"/>
      <c r="U50" s="38"/>
      <c r="V50" s="38"/>
      <c r="W50" s="38"/>
      <c r="X50" s="38"/>
      <c r="Y50" s="38"/>
    </row>
    <row r="51" spans="1:25" ht="14" x14ac:dyDescent="0.15">
      <c r="A51" s="32" t="s">
        <v>140</v>
      </c>
      <c r="B51" s="38"/>
      <c r="C51" s="38"/>
      <c r="D51" s="38"/>
      <c r="E51" s="38"/>
      <c r="F51" s="38"/>
      <c r="G51" s="38"/>
      <c r="H51" s="38"/>
      <c r="I51" s="38"/>
      <c r="J51" s="38"/>
      <c r="K51" s="38"/>
      <c r="L51" s="38"/>
      <c r="M51" s="38"/>
      <c r="N51" s="38"/>
      <c r="O51" s="38"/>
      <c r="P51" s="38"/>
      <c r="Q51" s="38"/>
      <c r="R51" s="38"/>
      <c r="S51" s="38"/>
      <c r="T51" s="38"/>
      <c r="U51" s="38"/>
      <c r="V51" s="38"/>
      <c r="W51" s="38"/>
      <c r="X51" s="38"/>
      <c r="Y51" s="38"/>
    </row>
    <row r="52" spans="1:25" x14ac:dyDescent="0.15">
      <c r="A52" s="38"/>
      <c r="B52" s="38"/>
      <c r="C52" s="38"/>
      <c r="D52" s="38"/>
      <c r="E52" s="38"/>
      <c r="F52" s="38"/>
      <c r="G52" s="38"/>
      <c r="H52" s="38"/>
      <c r="I52" s="38"/>
      <c r="J52" s="38"/>
      <c r="K52" s="38"/>
      <c r="L52" s="38"/>
      <c r="M52" s="38"/>
      <c r="N52" s="38"/>
      <c r="O52" s="38"/>
      <c r="P52" s="38"/>
      <c r="Q52" s="38"/>
      <c r="R52" s="38"/>
      <c r="S52" s="38"/>
      <c r="T52" s="38"/>
      <c r="U52" s="38"/>
      <c r="V52" s="38"/>
      <c r="W52" s="38"/>
      <c r="X52" s="38"/>
      <c r="Y52" s="38"/>
    </row>
    <row r="53" spans="1:25" x14ac:dyDescent="0.15">
      <c r="A53" s="38"/>
      <c r="B53" s="38"/>
      <c r="C53" s="38"/>
      <c r="D53" s="38"/>
      <c r="E53" s="38"/>
      <c r="F53" s="38"/>
      <c r="G53" s="38"/>
      <c r="H53" s="38"/>
      <c r="I53" s="38"/>
      <c r="J53" s="38"/>
      <c r="K53" s="38"/>
      <c r="L53" s="38"/>
      <c r="M53" s="38"/>
      <c r="N53" s="38"/>
      <c r="O53" s="38"/>
      <c r="P53" s="38"/>
      <c r="Q53" s="38"/>
      <c r="R53" s="38"/>
      <c r="S53" s="38"/>
      <c r="T53" s="38"/>
      <c r="U53" s="38"/>
      <c r="V53" s="38"/>
      <c r="W53" s="38"/>
      <c r="X53" s="38"/>
      <c r="Y53" s="38"/>
    </row>
    <row r="54" spans="1:25" x14ac:dyDescent="0.15">
      <c r="A54" s="38"/>
      <c r="B54" s="38"/>
      <c r="C54" s="38"/>
      <c r="D54" s="38"/>
      <c r="E54" s="38"/>
      <c r="F54" s="38"/>
      <c r="G54" s="38"/>
      <c r="H54" s="38"/>
      <c r="I54" s="38"/>
      <c r="J54" s="38"/>
      <c r="K54" s="38"/>
      <c r="L54" s="38"/>
      <c r="M54" s="38"/>
      <c r="N54" s="38"/>
      <c r="O54" s="38"/>
      <c r="P54" s="38"/>
      <c r="Q54" s="38"/>
      <c r="R54" s="38"/>
      <c r="S54" s="38"/>
      <c r="T54" s="38"/>
      <c r="U54" s="38"/>
      <c r="V54" s="38"/>
      <c r="W54" s="38"/>
      <c r="X54" s="38"/>
      <c r="Y54" s="38"/>
    </row>
    <row r="55" spans="1:25" x14ac:dyDescent="0.15">
      <c r="A55" s="38"/>
      <c r="B55" s="38"/>
      <c r="C55" s="38"/>
      <c r="D55" s="38"/>
      <c r="E55" s="38"/>
      <c r="F55" s="38"/>
      <c r="G55" s="38"/>
      <c r="H55" s="38"/>
      <c r="I55" s="38"/>
      <c r="J55" s="38"/>
      <c r="K55" s="38"/>
      <c r="L55" s="38"/>
      <c r="M55" s="38"/>
      <c r="N55" s="38"/>
      <c r="O55" s="38"/>
      <c r="P55" s="38"/>
      <c r="Q55" s="38"/>
      <c r="R55" s="38"/>
      <c r="S55" s="38"/>
      <c r="T55" s="38"/>
      <c r="U55" s="38"/>
      <c r="V55" s="38"/>
      <c r="W55" s="38"/>
      <c r="X55" s="38"/>
      <c r="Y55" s="38"/>
    </row>
    <row r="56" spans="1:25" x14ac:dyDescent="0.15">
      <c r="A56" s="38"/>
      <c r="B56" s="38"/>
      <c r="C56" s="38"/>
      <c r="D56" s="38"/>
      <c r="E56" s="38"/>
      <c r="F56" s="38"/>
      <c r="G56" s="38"/>
      <c r="H56" s="38"/>
      <c r="I56" s="38"/>
      <c r="J56" s="38"/>
      <c r="K56" s="38"/>
      <c r="L56" s="38"/>
      <c r="M56" s="38"/>
      <c r="N56" s="38"/>
      <c r="O56" s="38"/>
      <c r="P56" s="38"/>
      <c r="Q56" s="38"/>
      <c r="R56" s="38"/>
      <c r="S56" s="38"/>
      <c r="T56" s="38"/>
      <c r="U56" s="38"/>
      <c r="V56" s="38"/>
      <c r="W56" s="38"/>
      <c r="X56" s="38"/>
      <c r="Y56" s="38"/>
    </row>
    <row r="57" spans="1:25" x14ac:dyDescent="0.15">
      <c r="A57" s="38"/>
      <c r="B57" s="38"/>
      <c r="C57" s="38"/>
      <c r="D57" s="38"/>
      <c r="E57" s="38"/>
      <c r="F57" s="38"/>
      <c r="G57" s="38"/>
      <c r="H57" s="38"/>
      <c r="I57" s="38"/>
      <c r="J57" s="38"/>
      <c r="K57" s="38"/>
      <c r="L57" s="38"/>
      <c r="M57" s="38"/>
      <c r="N57" s="38"/>
      <c r="O57" s="38"/>
      <c r="P57" s="38"/>
      <c r="Q57" s="38"/>
      <c r="R57" s="38"/>
      <c r="S57" s="38"/>
      <c r="T57" s="38"/>
      <c r="U57" s="38"/>
      <c r="V57" s="38"/>
      <c r="W57" s="38"/>
      <c r="X57" s="38"/>
      <c r="Y57" s="38"/>
    </row>
    <row r="58" spans="1:25" x14ac:dyDescent="0.15">
      <c r="A58" s="38"/>
      <c r="B58" s="38"/>
      <c r="C58" s="38"/>
      <c r="D58" s="38"/>
      <c r="E58" s="38"/>
      <c r="F58" s="38"/>
      <c r="G58" s="38"/>
      <c r="H58" s="38"/>
      <c r="I58" s="38"/>
      <c r="J58" s="38"/>
      <c r="K58" s="38"/>
      <c r="L58" s="38"/>
      <c r="M58" s="38"/>
      <c r="N58" s="38"/>
      <c r="O58" s="38"/>
      <c r="P58" s="38"/>
      <c r="Q58" s="38"/>
      <c r="R58" s="38"/>
      <c r="S58" s="38"/>
      <c r="T58" s="38"/>
      <c r="U58" s="38"/>
      <c r="V58" s="38"/>
      <c r="W58" s="38"/>
      <c r="X58" s="38"/>
      <c r="Y58" s="38"/>
    </row>
    <row r="59" spans="1:25" x14ac:dyDescent="0.15">
      <c r="A59" s="38"/>
      <c r="B59" s="38"/>
      <c r="C59" s="38"/>
      <c r="D59" s="38"/>
      <c r="E59" s="38"/>
      <c r="F59" s="38"/>
      <c r="G59" s="38"/>
      <c r="H59" s="38"/>
      <c r="I59" s="38"/>
      <c r="J59" s="38"/>
      <c r="K59" s="38"/>
      <c r="L59" s="38"/>
      <c r="M59" s="38"/>
      <c r="N59" s="38"/>
      <c r="O59" s="38"/>
      <c r="P59" s="38"/>
      <c r="Q59" s="38"/>
      <c r="R59" s="38"/>
      <c r="S59" s="38"/>
      <c r="T59" s="38"/>
      <c r="U59" s="38"/>
      <c r="V59" s="38"/>
      <c r="W59" s="38"/>
      <c r="X59" s="38"/>
      <c r="Y59" s="38"/>
    </row>
    <row r="60" spans="1:25" x14ac:dyDescent="0.15">
      <c r="A60" s="38"/>
      <c r="B60" s="38"/>
      <c r="C60" s="38"/>
      <c r="D60" s="38"/>
      <c r="E60" s="38"/>
      <c r="F60" s="38"/>
      <c r="G60" s="38"/>
      <c r="H60" s="38"/>
      <c r="I60" s="38"/>
      <c r="J60" s="38"/>
      <c r="K60" s="38"/>
      <c r="L60" s="38"/>
      <c r="M60" s="38"/>
      <c r="N60" s="38"/>
      <c r="O60" s="38"/>
      <c r="P60" s="38"/>
      <c r="Q60" s="38"/>
      <c r="R60" s="38"/>
      <c r="S60" s="38"/>
      <c r="T60" s="38"/>
      <c r="U60" s="38"/>
      <c r="V60" s="38"/>
      <c r="W60" s="38"/>
      <c r="X60" s="38"/>
      <c r="Y60" s="38"/>
    </row>
    <row r="61" spans="1:25" x14ac:dyDescent="0.15">
      <c r="A61" s="38"/>
      <c r="B61" s="38"/>
      <c r="C61" s="38"/>
      <c r="D61" s="38"/>
      <c r="E61" s="38"/>
      <c r="F61" s="38"/>
      <c r="G61" s="38"/>
      <c r="H61" s="38"/>
      <c r="I61" s="38"/>
      <c r="J61" s="38"/>
      <c r="K61" s="38"/>
      <c r="L61" s="38"/>
      <c r="M61" s="38"/>
      <c r="N61" s="38"/>
      <c r="O61" s="38"/>
      <c r="P61" s="38"/>
      <c r="Q61" s="38"/>
      <c r="R61" s="38"/>
      <c r="S61" s="38"/>
      <c r="T61" s="38"/>
      <c r="U61" s="38"/>
      <c r="V61" s="38"/>
      <c r="W61" s="38"/>
      <c r="X61" s="38"/>
      <c r="Y61" s="38"/>
    </row>
    <row r="62" spans="1:25" x14ac:dyDescent="0.15">
      <c r="A62" s="38"/>
      <c r="B62" s="38"/>
      <c r="C62" s="38"/>
      <c r="D62" s="38"/>
      <c r="E62" s="38"/>
      <c r="F62" s="38"/>
      <c r="G62" s="38"/>
      <c r="H62" s="38"/>
      <c r="I62" s="38"/>
      <c r="J62" s="38"/>
      <c r="K62" s="38"/>
      <c r="L62" s="38"/>
      <c r="M62" s="38"/>
      <c r="N62" s="38"/>
      <c r="O62" s="38"/>
      <c r="P62" s="38"/>
      <c r="Q62" s="38"/>
      <c r="R62" s="38"/>
      <c r="S62" s="38"/>
      <c r="T62" s="38"/>
      <c r="U62" s="38"/>
      <c r="V62" s="38"/>
      <c r="W62" s="38"/>
      <c r="X62" s="38"/>
      <c r="Y62" s="38"/>
    </row>
    <row r="63" spans="1:25" x14ac:dyDescent="0.15">
      <c r="A63" s="38"/>
      <c r="B63" s="38"/>
      <c r="C63" s="38"/>
      <c r="D63" s="38"/>
      <c r="E63" s="38"/>
      <c r="F63" s="38"/>
      <c r="G63" s="38"/>
      <c r="H63" s="38"/>
      <c r="I63" s="38"/>
      <c r="J63" s="38"/>
      <c r="K63" s="38"/>
      <c r="L63" s="38"/>
      <c r="M63" s="38"/>
      <c r="N63" s="38"/>
      <c r="O63" s="38"/>
      <c r="P63" s="38"/>
      <c r="Q63" s="38"/>
      <c r="R63" s="38"/>
      <c r="S63" s="38"/>
      <c r="T63" s="38"/>
      <c r="U63" s="38"/>
      <c r="V63" s="38"/>
      <c r="W63" s="38"/>
      <c r="X63" s="38"/>
      <c r="Y63" s="38"/>
    </row>
    <row r="64" spans="1:25" x14ac:dyDescent="0.15">
      <c r="A64" s="38"/>
      <c r="B64" s="38"/>
      <c r="C64" s="38"/>
      <c r="D64" s="38"/>
      <c r="E64" s="38"/>
      <c r="F64" s="38"/>
      <c r="G64" s="38"/>
      <c r="H64" s="38"/>
      <c r="I64" s="38"/>
      <c r="J64" s="38"/>
      <c r="K64" s="38"/>
      <c r="L64" s="38"/>
      <c r="M64" s="38"/>
      <c r="N64" s="38"/>
      <c r="O64" s="38"/>
      <c r="P64" s="38"/>
      <c r="Q64" s="38"/>
      <c r="R64" s="38"/>
      <c r="S64" s="38"/>
      <c r="T64" s="38"/>
      <c r="U64" s="38"/>
      <c r="V64" s="38"/>
      <c r="W64" s="38"/>
      <c r="X64" s="38"/>
      <c r="Y64" s="38"/>
    </row>
    <row r="65" spans="1:25" x14ac:dyDescent="0.15">
      <c r="A65" s="38"/>
      <c r="B65" s="38"/>
      <c r="C65" s="38"/>
      <c r="D65" s="38"/>
      <c r="E65" s="38"/>
      <c r="F65" s="38"/>
      <c r="G65" s="38"/>
      <c r="H65" s="38"/>
      <c r="I65" s="38"/>
      <c r="J65" s="38"/>
      <c r="K65" s="38"/>
      <c r="L65" s="38"/>
      <c r="M65" s="38"/>
      <c r="N65" s="38"/>
      <c r="O65" s="38"/>
      <c r="P65" s="38"/>
      <c r="Q65" s="38"/>
      <c r="R65" s="38"/>
      <c r="S65" s="38"/>
      <c r="T65" s="38"/>
      <c r="U65" s="38"/>
      <c r="V65" s="38"/>
      <c r="W65" s="38"/>
      <c r="X65" s="38"/>
      <c r="Y65" s="38"/>
    </row>
    <row r="66" spans="1:25" x14ac:dyDescent="0.15">
      <c r="A66" s="38"/>
      <c r="B66" s="38"/>
      <c r="C66" s="38"/>
      <c r="D66" s="38"/>
      <c r="E66" s="38"/>
      <c r="F66" s="38"/>
      <c r="G66" s="38"/>
      <c r="H66" s="38"/>
      <c r="I66" s="38"/>
      <c r="J66" s="38"/>
      <c r="K66" s="38"/>
      <c r="L66" s="38"/>
      <c r="M66" s="38"/>
      <c r="N66" s="38"/>
      <c r="O66" s="38"/>
      <c r="P66" s="38"/>
      <c r="Q66" s="38"/>
      <c r="R66" s="38"/>
      <c r="S66" s="38"/>
      <c r="T66" s="38"/>
      <c r="U66" s="38"/>
      <c r="V66" s="38"/>
      <c r="W66" s="38"/>
      <c r="X66" s="38"/>
      <c r="Y66" s="38"/>
    </row>
    <row r="67" spans="1:25" x14ac:dyDescent="0.15">
      <c r="A67" s="38"/>
      <c r="B67" s="38"/>
      <c r="C67" s="38"/>
      <c r="D67" s="38"/>
      <c r="E67" s="38"/>
      <c r="F67" s="38"/>
      <c r="G67" s="38"/>
      <c r="H67" s="38"/>
      <c r="I67" s="38"/>
      <c r="J67" s="38"/>
      <c r="K67" s="38"/>
      <c r="L67" s="38"/>
      <c r="M67" s="38"/>
      <c r="N67" s="38"/>
      <c r="O67" s="38"/>
      <c r="P67" s="38"/>
      <c r="Q67" s="38"/>
      <c r="R67" s="38"/>
      <c r="S67" s="38"/>
      <c r="T67" s="38"/>
      <c r="U67" s="38"/>
      <c r="V67" s="38"/>
      <c r="W67" s="38"/>
      <c r="X67" s="38"/>
      <c r="Y67" s="38"/>
    </row>
    <row r="68" spans="1:25" x14ac:dyDescent="0.15">
      <c r="A68" s="38"/>
      <c r="B68" s="38"/>
      <c r="C68" s="38"/>
      <c r="D68" s="38"/>
      <c r="E68" s="38"/>
      <c r="F68" s="38"/>
      <c r="G68" s="38"/>
      <c r="H68" s="38"/>
      <c r="I68" s="38"/>
      <c r="J68" s="38"/>
      <c r="K68" s="38"/>
      <c r="L68" s="38"/>
      <c r="M68" s="38"/>
      <c r="N68" s="38"/>
      <c r="O68" s="38"/>
      <c r="P68" s="38"/>
      <c r="Q68" s="38"/>
      <c r="R68" s="38"/>
      <c r="S68" s="38"/>
      <c r="T68" s="38"/>
      <c r="U68" s="38"/>
      <c r="V68" s="38"/>
      <c r="W68" s="38"/>
      <c r="X68" s="38"/>
      <c r="Y68" s="38"/>
    </row>
    <row r="69" spans="1:25" x14ac:dyDescent="0.15">
      <c r="A69" s="38"/>
      <c r="B69" s="38"/>
      <c r="C69" s="38"/>
      <c r="D69" s="38"/>
      <c r="E69" s="38"/>
      <c r="F69" s="38"/>
      <c r="G69" s="38"/>
      <c r="H69" s="38"/>
      <c r="I69" s="38"/>
      <c r="J69" s="38"/>
      <c r="K69" s="38"/>
      <c r="L69" s="38"/>
      <c r="M69" s="38"/>
      <c r="N69" s="38"/>
      <c r="O69" s="38"/>
      <c r="P69" s="38"/>
      <c r="Q69" s="38"/>
      <c r="R69" s="38"/>
      <c r="S69" s="38"/>
      <c r="T69" s="38"/>
      <c r="U69" s="38"/>
      <c r="V69" s="38"/>
      <c r="W69" s="38"/>
      <c r="X69" s="38"/>
      <c r="Y69" s="38"/>
    </row>
    <row r="70" spans="1:25" x14ac:dyDescent="0.15">
      <c r="A70" s="38"/>
      <c r="B70" s="38"/>
      <c r="C70" s="38"/>
      <c r="D70" s="38"/>
      <c r="E70" s="38"/>
      <c r="F70" s="38"/>
      <c r="G70" s="38"/>
      <c r="H70" s="38"/>
      <c r="I70" s="38"/>
      <c r="J70" s="38"/>
      <c r="K70" s="38"/>
      <c r="L70" s="38"/>
      <c r="M70" s="38"/>
      <c r="N70" s="38"/>
      <c r="O70" s="38"/>
      <c r="P70" s="38"/>
      <c r="Q70" s="38"/>
      <c r="R70" s="38"/>
      <c r="S70" s="38"/>
      <c r="T70" s="38"/>
      <c r="U70" s="38"/>
      <c r="V70" s="38"/>
      <c r="W70" s="38"/>
      <c r="X70" s="38"/>
      <c r="Y70" s="38"/>
    </row>
    <row r="71" spans="1:25" x14ac:dyDescent="0.15">
      <c r="A71" s="38"/>
      <c r="B71" s="38"/>
      <c r="C71" s="38"/>
      <c r="D71" s="38"/>
      <c r="E71" s="38"/>
      <c r="F71" s="38"/>
      <c r="G71" s="38"/>
      <c r="H71" s="38"/>
      <c r="I71" s="38"/>
      <c r="J71" s="38"/>
      <c r="K71" s="38"/>
      <c r="L71" s="38"/>
      <c r="M71" s="38"/>
      <c r="N71" s="38"/>
      <c r="O71" s="38"/>
      <c r="P71" s="38"/>
      <c r="Q71" s="38"/>
      <c r="R71" s="38"/>
      <c r="S71" s="38"/>
      <c r="T71" s="38"/>
      <c r="U71" s="38"/>
      <c r="V71" s="38"/>
      <c r="W71" s="38"/>
      <c r="X71" s="38"/>
      <c r="Y71" s="38"/>
    </row>
    <row r="72" spans="1:25" x14ac:dyDescent="0.15">
      <c r="A72" s="38"/>
      <c r="B72" s="38"/>
      <c r="C72" s="38"/>
      <c r="D72" s="38"/>
      <c r="E72" s="38"/>
      <c r="F72" s="38"/>
      <c r="G72" s="38"/>
      <c r="H72" s="38"/>
      <c r="I72" s="38"/>
      <c r="J72" s="38"/>
      <c r="K72" s="38"/>
      <c r="L72" s="38"/>
      <c r="M72" s="38"/>
      <c r="N72" s="38"/>
      <c r="O72" s="38"/>
      <c r="P72" s="38"/>
      <c r="Q72" s="38"/>
      <c r="R72" s="38"/>
      <c r="S72" s="38"/>
      <c r="T72" s="38"/>
      <c r="U72" s="38"/>
      <c r="V72" s="38"/>
      <c r="W72" s="38"/>
      <c r="X72" s="38"/>
      <c r="Y72" s="38"/>
    </row>
    <row r="73" spans="1:25" x14ac:dyDescent="0.15">
      <c r="A73" s="38"/>
      <c r="B73" s="38"/>
      <c r="C73" s="38"/>
      <c r="D73" s="38"/>
      <c r="E73" s="38"/>
      <c r="F73" s="38"/>
      <c r="G73" s="38"/>
      <c r="H73" s="38"/>
      <c r="I73" s="38"/>
      <c r="J73" s="38"/>
      <c r="K73" s="38"/>
      <c r="L73" s="38"/>
      <c r="M73" s="38"/>
      <c r="N73" s="38"/>
      <c r="O73" s="38"/>
      <c r="P73" s="38"/>
      <c r="Q73" s="38"/>
      <c r="R73" s="38"/>
      <c r="S73" s="38"/>
      <c r="T73" s="38"/>
      <c r="U73" s="38"/>
      <c r="V73" s="38"/>
      <c r="W73" s="38"/>
      <c r="X73" s="38"/>
      <c r="Y73" s="38"/>
    </row>
    <row r="74" spans="1:25" x14ac:dyDescent="0.15">
      <c r="A74" s="38"/>
      <c r="B74" s="38"/>
      <c r="C74" s="38"/>
      <c r="D74" s="38"/>
      <c r="E74" s="38"/>
      <c r="F74" s="38"/>
      <c r="G74" s="38"/>
      <c r="H74" s="38"/>
      <c r="I74" s="38"/>
      <c r="J74" s="38"/>
      <c r="K74" s="38"/>
      <c r="L74" s="38"/>
      <c r="M74" s="38"/>
      <c r="N74" s="38"/>
      <c r="O74" s="38"/>
      <c r="P74" s="38"/>
      <c r="Q74" s="38"/>
      <c r="R74" s="38"/>
      <c r="S74" s="38"/>
      <c r="T74" s="38"/>
      <c r="U74" s="38"/>
      <c r="V74" s="38"/>
      <c r="W74" s="38"/>
      <c r="X74" s="38"/>
      <c r="Y74" s="38"/>
    </row>
    <row r="75" spans="1:25" x14ac:dyDescent="0.15">
      <c r="A75" s="38"/>
      <c r="B75" s="38"/>
      <c r="C75" s="38"/>
      <c r="D75" s="38"/>
      <c r="E75" s="38"/>
      <c r="F75" s="38"/>
      <c r="G75" s="38"/>
      <c r="H75" s="38"/>
      <c r="I75" s="38"/>
      <c r="J75" s="38"/>
      <c r="K75" s="38"/>
      <c r="L75" s="38"/>
      <c r="M75" s="38"/>
      <c r="N75" s="38"/>
      <c r="O75" s="38"/>
      <c r="P75" s="38"/>
      <c r="Q75" s="38"/>
      <c r="R75" s="38"/>
      <c r="S75" s="38"/>
      <c r="T75" s="38"/>
      <c r="U75" s="38"/>
      <c r="V75" s="38"/>
      <c r="W75" s="38"/>
      <c r="X75" s="38"/>
      <c r="Y75" s="38"/>
    </row>
    <row r="76" spans="1:25" x14ac:dyDescent="0.15">
      <c r="A76" s="38"/>
      <c r="B76" s="38"/>
      <c r="C76" s="38"/>
      <c r="D76" s="38"/>
      <c r="E76" s="38"/>
      <c r="F76" s="38"/>
      <c r="G76" s="38"/>
      <c r="H76" s="38"/>
      <c r="I76" s="38"/>
      <c r="J76" s="38"/>
      <c r="K76" s="38"/>
      <c r="L76" s="38"/>
      <c r="M76" s="38"/>
      <c r="N76" s="38"/>
      <c r="O76" s="38"/>
      <c r="P76" s="38"/>
      <c r="Q76" s="38"/>
      <c r="R76" s="38"/>
      <c r="S76" s="38"/>
      <c r="T76" s="38"/>
      <c r="U76" s="38"/>
      <c r="V76" s="38"/>
      <c r="W76" s="38"/>
      <c r="X76" s="38"/>
      <c r="Y76" s="38"/>
    </row>
    <row r="77" spans="1:25" x14ac:dyDescent="0.15">
      <c r="A77" s="38"/>
      <c r="B77" s="38"/>
      <c r="C77" s="38"/>
      <c r="D77" s="38"/>
      <c r="E77" s="38"/>
      <c r="F77" s="38"/>
      <c r="G77" s="38"/>
      <c r="H77" s="38"/>
      <c r="I77" s="38"/>
      <c r="J77" s="38"/>
      <c r="K77" s="38"/>
      <c r="L77" s="38"/>
      <c r="M77" s="38"/>
      <c r="N77" s="38"/>
      <c r="O77" s="38"/>
      <c r="P77" s="38"/>
      <c r="Q77" s="38"/>
      <c r="R77" s="38"/>
      <c r="S77" s="38"/>
      <c r="T77" s="38"/>
      <c r="U77" s="38"/>
      <c r="V77" s="38"/>
      <c r="W77" s="38"/>
      <c r="X77" s="38"/>
      <c r="Y77" s="38"/>
    </row>
    <row r="78" spans="1:25" x14ac:dyDescent="0.15">
      <c r="A78" s="38"/>
      <c r="B78" s="38"/>
      <c r="C78" s="38"/>
      <c r="D78" s="38"/>
      <c r="E78" s="38"/>
      <c r="F78" s="38"/>
      <c r="G78" s="38"/>
      <c r="H78" s="38"/>
      <c r="I78" s="38"/>
      <c r="J78" s="38"/>
      <c r="K78" s="38"/>
      <c r="L78" s="38"/>
      <c r="M78" s="38"/>
      <c r="N78" s="38"/>
      <c r="O78" s="38"/>
      <c r="P78" s="38"/>
      <c r="Q78" s="38"/>
      <c r="R78" s="38"/>
      <c r="S78" s="38"/>
      <c r="T78" s="38"/>
      <c r="U78" s="38"/>
      <c r="V78" s="38"/>
      <c r="W78" s="38"/>
      <c r="X78" s="38"/>
      <c r="Y78" s="38"/>
    </row>
    <row r="79" spans="1:25" x14ac:dyDescent="0.15">
      <c r="A79" s="38"/>
      <c r="B79" s="38"/>
      <c r="C79" s="38"/>
      <c r="D79" s="38"/>
      <c r="E79" s="38"/>
      <c r="F79" s="38"/>
      <c r="G79" s="38"/>
      <c r="H79" s="38"/>
      <c r="I79" s="38"/>
      <c r="J79" s="38"/>
      <c r="K79" s="38"/>
      <c r="L79" s="38"/>
      <c r="M79" s="38"/>
      <c r="N79" s="38"/>
      <c r="O79" s="38"/>
      <c r="P79" s="38"/>
      <c r="Q79" s="38"/>
      <c r="R79" s="38"/>
      <c r="S79" s="38"/>
      <c r="T79" s="38"/>
      <c r="U79" s="38"/>
      <c r="V79" s="38"/>
      <c r="W79" s="38"/>
      <c r="X79" s="38"/>
      <c r="Y79" s="38"/>
    </row>
    <row r="80" spans="1:25" x14ac:dyDescent="0.15">
      <c r="A80" s="38"/>
      <c r="B80" s="38"/>
      <c r="C80" s="38"/>
      <c r="D80" s="38"/>
      <c r="E80" s="38"/>
      <c r="F80" s="38"/>
      <c r="G80" s="38"/>
      <c r="H80" s="38"/>
      <c r="I80" s="38"/>
      <c r="J80" s="38"/>
      <c r="K80" s="38"/>
      <c r="L80" s="38"/>
      <c r="M80" s="38"/>
      <c r="N80" s="38"/>
      <c r="O80" s="38"/>
      <c r="P80" s="38"/>
      <c r="Q80" s="38"/>
      <c r="R80" s="38"/>
      <c r="S80" s="38"/>
      <c r="T80" s="38"/>
      <c r="U80" s="38"/>
      <c r="V80" s="38"/>
      <c r="W80" s="38"/>
      <c r="X80" s="38"/>
      <c r="Y80" s="38"/>
    </row>
    <row r="81" spans="1:25" x14ac:dyDescent="0.15">
      <c r="A81" s="38"/>
      <c r="B81" s="38"/>
      <c r="C81" s="38"/>
      <c r="D81" s="38"/>
      <c r="E81" s="38"/>
      <c r="F81" s="38"/>
      <c r="G81" s="38"/>
      <c r="H81" s="38"/>
      <c r="I81" s="38"/>
      <c r="J81" s="38"/>
      <c r="K81" s="38"/>
      <c r="L81" s="38"/>
      <c r="M81" s="38"/>
      <c r="N81" s="38"/>
      <c r="O81" s="38"/>
      <c r="P81" s="38"/>
      <c r="Q81" s="38"/>
      <c r="R81" s="38"/>
      <c r="S81" s="38"/>
      <c r="T81" s="38"/>
      <c r="U81" s="38"/>
      <c r="V81" s="38"/>
      <c r="W81" s="38"/>
      <c r="X81" s="38"/>
      <c r="Y81" s="38"/>
    </row>
    <row r="82" spans="1:25" x14ac:dyDescent="0.15">
      <c r="A82" s="38"/>
      <c r="B82" s="38"/>
      <c r="C82" s="38"/>
      <c r="D82" s="38"/>
      <c r="E82" s="38"/>
      <c r="F82" s="38"/>
      <c r="G82" s="38"/>
      <c r="H82" s="38"/>
      <c r="I82" s="38"/>
      <c r="J82" s="38"/>
      <c r="K82" s="38"/>
      <c r="L82" s="38"/>
      <c r="M82" s="38"/>
      <c r="N82" s="38"/>
      <c r="O82" s="38"/>
      <c r="P82" s="38"/>
      <c r="Q82" s="38"/>
      <c r="R82" s="38"/>
      <c r="S82" s="38"/>
      <c r="T82" s="38"/>
      <c r="U82" s="38"/>
      <c r="V82" s="38"/>
      <c r="W82" s="38"/>
      <c r="X82" s="38"/>
      <c r="Y82" s="38"/>
    </row>
    <row r="83" spans="1:25" x14ac:dyDescent="0.15">
      <c r="A83" s="38"/>
      <c r="B83" s="38"/>
      <c r="C83" s="38"/>
      <c r="D83" s="38"/>
      <c r="E83" s="38"/>
      <c r="F83" s="38"/>
      <c r="G83" s="38"/>
      <c r="H83" s="38"/>
      <c r="I83" s="38"/>
      <c r="J83" s="38"/>
      <c r="K83" s="38"/>
      <c r="L83" s="38"/>
      <c r="M83" s="38"/>
      <c r="N83" s="38"/>
      <c r="O83" s="38"/>
      <c r="P83" s="38"/>
      <c r="Q83" s="38"/>
      <c r="R83" s="38"/>
      <c r="S83" s="38"/>
      <c r="T83" s="38"/>
      <c r="U83" s="38"/>
      <c r="V83" s="38"/>
      <c r="W83" s="38"/>
      <c r="X83" s="38"/>
      <c r="Y83" s="38"/>
    </row>
    <row r="84" spans="1:25" x14ac:dyDescent="0.15">
      <c r="A84" s="38"/>
      <c r="B84" s="38"/>
      <c r="C84" s="38"/>
      <c r="D84" s="38"/>
      <c r="E84" s="38"/>
      <c r="F84" s="38"/>
      <c r="G84" s="38"/>
      <c r="H84" s="38"/>
      <c r="I84" s="38"/>
      <c r="J84" s="38"/>
      <c r="K84" s="38"/>
      <c r="L84" s="38"/>
      <c r="M84" s="38"/>
      <c r="N84" s="38"/>
      <c r="O84" s="38"/>
      <c r="P84" s="38"/>
      <c r="Q84" s="38"/>
      <c r="R84" s="38"/>
      <c r="S84" s="38"/>
      <c r="T84" s="38"/>
      <c r="U84" s="38"/>
      <c r="V84" s="38"/>
      <c r="W84" s="38"/>
      <c r="X84" s="38"/>
      <c r="Y84" s="38"/>
    </row>
    <row r="85" spans="1:25" x14ac:dyDescent="0.15">
      <c r="A85" s="38"/>
      <c r="B85" s="38"/>
      <c r="C85" s="38"/>
      <c r="D85" s="38"/>
      <c r="E85" s="38"/>
      <c r="F85" s="38"/>
      <c r="G85" s="38"/>
      <c r="H85" s="38"/>
      <c r="I85" s="38"/>
      <c r="J85" s="38"/>
      <c r="K85" s="38"/>
      <c r="L85" s="38"/>
      <c r="M85" s="38"/>
      <c r="N85" s="38"/>
      <c r="O85" s="38"/>
      <c r="P85" s="38"/>
      <c r="Q85" s="38"/>
      <c r="R85" s="38"/>
      <c r="S85" s="38"/>
      <c r="T85" s="38"/>
      <c r="U85" s="38"/>
      <c r="V85" s="38"/>
      <c r="W85" s="38"/>
      <c r="X85" s="38"/>
      <c r="Y85" s="38"/>
    </row>
    <row r="86" spans="1:25" x14ac:dyDescent="0.15">
      <c r="A86" s="38"/>
      <c r="B86" s="38"/>
      <c r="C86" s="38"/>
      <c r="D86" s="38"/>
      <c r="E86" s="38"/>
      <c r="F86" s="38"/>
      <c r="G86" s="38"/>
      <c r="H86" s="38"/>
      <c r="I86" s="38"/>
      <c r="J86" s="38"/>
      <c r="K86" s="38"/>
      <c r="L86" s="38"/>
      <c r="M86" s="38"/>
      <c r="N86" s="38"/>
      <c r="O86" s="38"/>
      <c r="P86" s="38"/>
      <c r="Q86" s="38"/>
      <c r="R86" s="38"/>
      <c r="S86" s="38"/>
      <c r="T86" s="38"/>
      <c r="U86" s="38"/>
      <c r="V86" s="38"/>
      <c r="W86" s="38"/>
      <c r="X86" s="38"/>
      <c r="Y86" s="38"/>
    </row>
    <row r="87" spans="1:25" x14ac:dyDescent="0.15">
      <c r="A87" s="38"/>
      <c r="B87" s="38"/>
      <c r="C87" s="38"/>
      <c r="D87" s="38"/>
      <c r="E87" s="38"/>
      <c r="F87" s="38"/>
      <c r="G87" s="38"/>
      <c r="H87" s="38"/>
      <c r="I87" s="38"/>
      <c r="J87" s="38"/>
      <c r="K87" s="38"/>
      <c r="L87" s="38"/>
      <c r="M87" s="38"/>
      <c r="N87" s="38"/>
      <c r="O87" s="38"/>
      <c r="P87" s="38"/>
      <c r="Q87" s="38"/>
      <c r="R87" s="38"/>
      <c r="S87" s="38"/>
      <c r="T87" s="38"/>
      <c r="U87" s="38"/>
      <c r="V87" s="38"/>
      <c r="W87" s="38"/>
      <c r="X87" s="38"/>
      <c r="Y87" s="38"/>
    </row>
    <row r="88" spans="1:25" x14ac:dyDescent="0.15">
      <c r="A88" s="38"/>
      <c r="B88" s="38"/>
      <c r="C88" s="38"/>
      <c r="D88" s="38"/>
      <c r="E88" s="38"/>
      <c r="F88" s="38"/>
      <c r="G88" s="38"/>
      <c r="H88" s="38"/>
      <c r="I88" s="38"/>
      <c r="J88" s="38"/>
      <c r="K88" s="38"/>
      <c r="L88" s="38"/>
      <c r="M88" s="38"/>
      <c r="N88" s="38"/>
      <c r="O88" s="38"/>
      <c r="P88" s="38"/>
      <c r="Q88" s="38"/>
      <c r="R88" s="38"/>
      <c r="S88" s="38"/>
      <c r="T88" s="38"/>
      <c r="U88" s="38"/>
      <c r="V88" s="38"/>
      <c r="W88" s="38"/>
      <c r="X88" s="38"/>
      <c r="Y88" s="38"/>
    </row>
    <row r="89" spans="1:25" x14ac:dyDescent="0.15">
      <c r="A89" s="38"/>
      <c r="B89" s="38"/>
      <c r="C89" s="38"/>
      <c r="D89" s="38"/>
      <c r="E89" s="38"/>
      <c r="F89" s="38"/>
      <c r="G89" s="38"/>
      <c r="H89" s="38"/>
      <c r="I89" s="38"/>
      <c r="J89" s="38"/>
      <c r="K89" s="38"/>
      <c r="L89" s="38"/>
      <c r="M89" s="38"/>
      <c r="N89" s="38"/>
      <c r="O89" s="38"/>
      <c r="P89" s="38"/>
      <c r="Q89" s="38"/>
      <c r="R89" s="38"/>
      <c r="S89" s="38"/>
      <c r="T89" s="38"/>
      <c r="U89" s="38"/>
      <c r="V89" s="38"/>
      <c r="W89" s="38"/>
      <c r="X89" s="38"/>
      <c r="Y89" s="38"/>
    </row>
    <row r="90" spans="1:25"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row>
    <row r="91" spans="1:25"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row>
    <row r="92" spans="1:25"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row>
    <row r="93" spans="1:25"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row>
    <row r="94" spans="1:25" x14ac:dyDescent="0.15">
      <c r="A94" s="38"/>
      <c r="B94" s="38"/>
      <c r="C94" s="38"/>
      <c r="D94" s="38"/>
      <c r="E94" s="38"/>
      <c r="F94" s="38"/>
      <c r="G94" s="38"/>
      <c r="H94" s="38"/>
      <c r="I94" s="38"/>
      <c r="J94" s="38"/>
      <c r="K94" s="38"/>
      <c r="L94" s="38"/>
      <c r="M94" s="38"/>
      <c r="N94" s="38"/>
      <c r="O94" s="38"/>
      <c r="P94" s="38"/>
      <c r="Q94" s="38"/>
      <c r="R94" s="38"/>
      <c r="S94" s="38"/>
      <c r="T94" s="38"/>
      <c r="U94" s="38"/>
      <c r="V94" s="38"/>
      <c r="W94" s="38"/>
      <c r="X94" s="38"/>
      <c r="Y94" s="38"/>
    </row>
    <row r="95" spans="1:25" x14ac:dyDescent="0.15">
      <c r="A95" s="38"/>
      <c r="B95" s="38"/>
      <c r="C95" s="38"/>
      <c r="D95" s="38"/>
      <c r="E95" s="38"/>
      <c r="F95" s="38"/>
      <c r="G95" s="38"/>
      <c r="H95" s="38"/>
      <c r="I95" s="38"/>
      <c r="J95" s="38"/>
      <c r="K95" s="38"/>
      <c r="L95" s="38"/>
      <c r="M95" s="38"/>
      <c r="N95" s="38"/>
      <c r="O95" s="38"/>
      <c r="P95" s="38"/>
      <c r="Q95" s="38"/>
      <c r="R95" s="38"/>
      <c r="S95" s="38"/>
      <c r="T95" s="38"/>
      <c r="U95" s="38"/>
      <c r="V95" s="38"/>
      <c r="W95" s="38"/>
      <c r="X95" s="38"/>
      <c r="Y95" s="38"/>
    </row>
    <row r="96" spans="1:25" x14ac:dyDescent="0.15">
      <c r="A96" s="38"/>
      <c r="B96" s="38"/>
      <c r="C96" s="38"/>
      <c r="D96" s="38"/>
      <c r="E96" s="38"/>
      <c r="F96" s="38"/>
      <c r="G96" s="38"/>
      <c r="H96" s="38"/>
      <c r="I96" s="38"/>
      <c r="J96" s="38"/>
      <c r="K96" s="38"/>
      <c r="L96" s="38"/>
      <c r="M96" s="38"/>
      <c r="N96" s="38"/>
      <c r="O96" s="38"/>
      <c r="P96" s="38"/>
      <c r="Q96" s="38"/>
      <c r="R96" s="38"/>
      <c r="S96" s="38"/>
      <c r="T96" s="38"/>
      <c r="U96" s="38"/>
      <c r="V96" s="38"/>
      <c r="W96" s="38"/>
      <c r="X96" s="38"/>
      <c r="Y96" s="38"/>
    </row>
    <row r="97" spans="1:25" x14ac:dyDescent="0.15">
      <c r="A97" s="38"/>
      <c r="B97" s="38"/>
      <c r="C97" s="38"/>
      <c r="D97" s="38"/>
      <c r="E97" s="38"/>
      <c r="F97" s="38"/>
      <c r="G97" s="38"/>
      <c r="H97" s="38"/>
      <c r="I97" s="38"/>
      <c r="J97" s="38"/>
      <c r="K97" s="38"/>
      <c r="L97" s="38"/>
      <c r="M97" s="38"/>
      <c r="N97" s="38"/>
      <c r="O97" s="38"/>
      <c r="P97" s="38"/>
      <c r="Q97" s="38"/>
      <c r="R97" s="38"/>
      <c r="S97" s="38"/>
      <c r="T97" s="38"/>
      <c r="U97" s="38"/>
      <c r="V97" s="38"/>
      <c r="W97" s="38"/>
      <c r="X97" s="38"/>
      <c r="Y97" s="38"/>
    </row>
    <row r="98" spans="1:25" x14ac:dyDescent="0.15">
      <c r="A98" s="38"/>
      <c r="B98" s="38"/>
      <c r="C98" s="38"/>
      <c r="D98" s="38"/>
      <c r="E98" s="38"/>
      <c r="F98" s="38"/>
      <c r="G98" s="38"/>
      <c r="H98" s="38"/>
      <c r="I98" s="38"/>
      <c r="J98" s="38"/>
      <c r="K98" s="38"/>
      <c r="L98" s="38"/>
      <c r="M98" s="38"/>
      <c r="N98" s="38"/>
      <c r="O98" s="38"/>
      <c r="P98" s="38"/>
      <c r="Q98" s="38"/>
      <c r="R98" s="38"/>
      <c r="S98" s="38"/>
      <c r="T98" s="38"/>
      <c r="U98" s="38"/>
      <c r="V98" s="38"/>
      <c r="W98" s="38"/>
      <c r="X98" s="38"/>
      <c r="Y98" s="38"/>
    </row>
    <row r="99" spans="1:25" x14ac:dyDescent="0.15">
      <c r="A99" s="38"/>
      <c r="B99" s="38"/>
      <c r="C99" s="38"/>
      <c r="D99" s="38"/>
      <c r="E99" s="38"/>
      <c r="F99" s="38"/>
      <c r="G99" s="38"/>
      <c r="H99" s="38"/>
      <c r="I99" s="38"/>
      <c r="J99" s="38"/>
      <c r="K99" s="38"/>
      <c r="L99" s="38"/>
      <c r="M99" s="38"/>
      <c r="N99" s="38"/>
      <c r="O99" s="38"/>
      <c r="P99" s="38"/>
      <c r="Q99" s="38"/>
      <c r="R99" s="38"/>
      <c r="S99" s="38"/>
      <c r="T99" s="38"/>
      <c r="U99" s="38"/>
      <c r="V99" s="38"/>
      <c r="W99" s="38"/>
      <c r="X99" s="38"/>
      <c r="Y99" s="38"/>
    </row>
    <row r="100" spans="1:25" x14ac:dyDescent="0.1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row>
    <row r="101" spans="1:25" x14ac:dyDescent="0.1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row>
    <row r="102" spans="1:25" x14ac:dyDescent="0.1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row>
    <row r="103" spans="1:25" x14ac:dyDescent="0.1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row>
    <row r="104" spans="1:25" x14ac:dyDescent="0.1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row>
    <row r="105" spans="1:25" x14ac:dyDescent="0.1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row>
    <row r="106" spans="1:25" x14ac:dyDescent="0.1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row>
    <row r="107" spans="1:25" x14ac:dyDescent="0.1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row>
    <row r="108" spans="1:25" x14ac:dyDescent="0.1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row>
    <row r="109" spans="1:25" x14ac:dyDescent="0.1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row>
    <row r="110" spans="1:25" x14ac:dyDescent="0.1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row>
    <row r="111" spans="1:25" x14ac:dyDescent="0.1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row>
    <row r="112" spans="1:25" x14ac:dyDescent="0.1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row>
    <row r="113" spans="1:25" x14ac:dyDescent="0.1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row>
    <row r="114" spans="1:25" x14ac:dyDescent="0.1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row>
    <row r="115" spans="1:25" x14ac:dyDescent="0.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row>
    <row r="116" spans="1:25" x14ac:dyDescent="0.1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row>
    <row r="117" spans="1:25" x14ac:dyDescent="0.1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row>
    <row r="118" spans="1:25" x14ac:dyDescent="0.1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row>
    <row r="119" spans="1:25" x14ac:dyDescent="0.1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row>
    <row r="120" spans="1:25" x14ac:dyDescent="0.1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row>
    <row r="121" spans="1:25" x14ac:dyDescent="0.1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row>
    <row r="122" spans="1:25" x14ac:dyDescent="0.1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row>
    <row r="123" spans="1:25" x14ac:dyDescent="0.1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row>
    <row r="124" spans="1:25" x14ac:dyDescent="0.1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row>
    <row r="125" spans="1:25" x14ac:dyDescent="0.1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row>
    <row r="126" spans="1:25" x14ac:dyDescent="0.1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row>
    <row r="127" spans="1:25" x14ac:dyDescent="0.1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row>
    <row r="128" spans="1:25" x14ac:dyDescent="0.1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row>
    <row r="129" spans="1:25" x14ac:dyDescent="0.1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row>
    <row r="130" spans="1:25" x14ac:dyDescent="0.1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row>
    <row r="131" spans="1:25" x14ac:dyDescent="0.1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row>
    <row r="132" spans="1:25" x14ac:dyDescent="0.1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row>
    <row r="133" spans="1:25" x14ac:dyDescent="0.1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row>
    <row r="134" spans="1:25" x14ac:dyDescent="0.1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row>
    <row r="135" spans="1:25" x14ac:dyDescent="0.1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row>
    <row r="136" spans="1:25" x14ac:dyDescent="0.1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row>
    <row r="137" spans="1:25" x14ac:dyDescent="0.1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row>
    <row r="138" spans="1:25" x14ac:dyDescent="0.1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row>
    <row r="139" spans="1:25" x14ac:dyDescent="0.1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row>
    <row r="140" spans="1:25" x14ac:dyDescent="0.1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row>
    <row r="141" spans="1:25" x14ac:dyDescent="0.1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row>
    <row r="142" spans="1:25" x14ac:dyDescent="0.1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row>
    <row r="143" spans="1:25" x14ac:dyDescent="0.1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row>
    <row r="144" spans="1:25" x14ac:dyDescent="0.1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row>
    <row r="145" spans="1:25" x14ac:dyDescent="0.1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row>
    <row r="146" spans="1:25" x14ac:dyDescent="0.1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row>
    <row r="147" spans="1:25" x14ac:dyDescent="0.1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row>
    <row r="148" spans="1:25" x14ac:dyDescent="0.1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row>
    <row r="149" spans="1:25" x14ac:dyDescent="0.1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row>
    <row r="150" spans="1:25" x14ac:dyDescent="0.1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row>
    <row r="151" spans="1:25" x14ac:dyDescent="0.1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row>
    <row r="152" spans="1:25" x14ac:dyDescent="0.1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row>
    <row r="153" spans="1:25" x14ac:dyDescent="0.1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row>
    <row r="154" spans="1:25" x14ac:dyDescent="0.1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row>
    <row r="155" spans="1:25" x14ac:dyDescent="0.1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row>
    <row r="156" spans="1:25" x14ac:dyDescent="0.1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row>
    <row r="157" spans="1:25"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row>
    <row r="158" spans="1:25"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row>
    <row r="159" spans="1:25"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row>
    <row r="160" spans="1:25"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row>
    <row r="161" spans="1:25" x14ac:dyDescent="0.1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row>
    <row r="162" spans="1:25" x14ac:dyDescent="0.1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row>
    <row r="163" spans="1:25" x14ac:dyDescent="0.1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row>
    <row r="164" spans="1:25" x14ac:dyDescent="0.1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row>
    <row r="165" spans="1:25" x14ac:dyDescent="0.1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row>
    <row r="166" spans="1:25" x14ac:dyDescent="0.1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row>
    <row r="167" spans="1:25" x14ac:dyDescent="0.1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row>
    <row r="168" spans="1:25" x14ac:dyDescent="0.1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row>
    <row r="169" spans="1:25" x14ac:dyDescent="0.1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row>
    <row r="170" spans="1:25" x14ac:dyDescent="0.1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row>
    <row r="171" spans="1:25" x14ac:dyDescent="0.1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row>
    <row r="172" spans="1:25" x14ac:dyDescent="0.1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row>
    <row r="173" spans="1:25" x14ac:dyDescent="0.1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row>
    <row r="174" spans="1:25" x14ac:dyDescent="0.1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row>
    <row r="175" spans="1:25" x14ac:dyDescent="0.1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row>
    <row r="176" spans="1:25" x14ac:dyDescent="0.1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row>
    <row r="177" spans="1:25" x14ac:dyDescent="0.1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row>
    <row r="178" spans="1:25" x14ac:dyDescent="0.1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row>
    <row r="179" spans="1:25" x14ac:dyDescent="0.1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row>
    <row r="180" spans="1:25" x14ac:dyDescent="0.1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row>
    <row r="181" spans="1:25" x14ac:dyDescent="0.1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row>
    <row r="182" spans="1:25" x14ac:dyDescent="0.1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row>
    <row r="183" spans="1:25" x14ac:dyDescent="0.1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row>
    <row r="184" spans="1:25" x14ac:dyDescent="0.1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row>
    <row r="185" spans="1:25" x14ac:dyDescent="0.1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row>
    <row r="186" spans="1:25" x14ac:dyDescent="0.1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row>
    <row r="187" spans="1:25" x14ac:dyDescent="0.1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row>
    <row r="188" spans="1:25" x14ac:dyDescent="0.1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row>
    <row r="189" spans="1:25" x14ac:dyDescent="0.1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row>
    <row r="190" spans="1:25" x14ac:dyDescent="0.1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row>
    <row r="191" spans="1:25" x14ac:dyDescent="0.1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row>
    <row r="192" spans="1:25" x14ac:dyDescent="0.1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row>
    <row r="193" spans="1:25" x14ac:dyDescent="0.1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row>
    <row r="194" spans="1:25" x14ac:dyDescent="0.1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row>
    <row r="195" spans="1:25" x14ac:dyDescent="0.1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row>
    <row r="196" spans="1:25" x14ac:dyDescent="0.1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row>
    <row r="197" spans="1:25" x14ac:dyDescent="0.1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row>
    <row r="198" spans="1:25" x14ac:dyDescent="0.1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row>
    <row r="199" spans="1:25" x14ac:dyDescent="0.1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row>
    <row r="200" spans="1:25" x14ac:dyDescent="0.1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row>
    <row r="201" spans="1:25" x14ac:dyDescent="0.1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row>
    <row r="202" spans="1:25" x14ac:dyDescent="0.1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row>
    <row r="203" spans="1:25" x14ac:dyDescent="0.1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row>
    <row r="204" spans="1:25" x14ac:dyDescent="0.1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row>
    <row r="205" spans="1:25" x14ac:dyDescent="0.1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row>
    <row r="206" spans="1:25" x14ac:dyDescent="0.1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row>
    <row r="207" spans="1:25" x14ac:dyDescent="0.1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row>
    <row r="208" spans="1:25" x14ac:dyDescent="0.1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row>
    <row r="209" spans="1:25" x14ac:dyDescent="0.1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row>
    <row r="210" spans="1:25" x14ac:dyDescent="0.1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row>
    <row r="211" spans="1:25" x14ac:dyDescent="0.1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row>
    <row r="212" spans="1:25" x14ac:dyDescent="0.1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row>
    <row r="213" spans="1:25" x14ac:dyDescent="0.1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row>
    <row r="214" spans="1:25" x14ac:dyDescent="0.1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row>
    <row r="215" spans="1:25" x14ac:dyDescent="0.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row>
    <row r="216" spans="1:25" x14ac:dyDescent="0.1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row>
    <row r="217" spans="1:25" x14ac:dyDescent="0.15">
      <c r="A217" s="38"/>
      <c r="B217" s="38"/>
      <c r="C217" s="38"/>
      <c r="D217" s="38"/>
      <c r="E217" s="38"/>
      <c r="F217" s="38"/>
      <c r="G217" s="38"/>
      <c r="H217" s="38"/>
    </row>
    <row r="218" spans="1:25" x14ac:dyDescent="0.15">
      <c r="A218" s="38"/>
      <c r="B218" s="38"/>
      <c r="C218" s="38"/>
      <c r="D218" s="38"/>
      <c r="E218" s="38"/>
      <c r="F218" s="38"/>
    </row>
  </sheetData>
  <sheetProtection algorithmName="SHA-512" hashValue="JynmMlTsB0ZyKlR5FZjMU+O85xIghpJR0L87G0/WerHSjmzrlJ64hKX3HDjaIvLYw3Eqc1YdLlxgq7+o9DKHLQ==" saltValue="FQ0d42wiI6YKxOz9He1p4Q==" spinCount="100000" sheet="1" objects="1" scenarios="1"/>
  <phoneticPr fontId="4" type="noConversion"/>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G58"/>
  <sheetViews>
    <sheetView workbookViewId="0">
      <selection activeCell="B12" sqref="B12"/>
    </sheetView>
  </sheetViews>
  <sheetFormatPr baseColWidth="10" defaultRowHeight="13" x14ac:dyDescent="0.15"/>
  <cols>
    <col min="1" max="1" width="18.33203125" style="15" customWidth="1"/>
    <col min="2" max="2" width="27.1640625" style="15" customWidth="1"/>
    <col min="3" max="3" width="28.1640625" style="15" customWidth="1"/>
    <col min="4" max="4" width="25.33203125" style="15" customWidth="1"/>
    <col min="5" max="5" width="20.1640625" style="15" customWidth="1"/>
    <col min="6" max="7" width="10" style="15" customWidth="1"/>
    <col min="8" max="16384" width="10.83203125" style="15"/>
  </cols>
  <sheetData>
    <row r="1" spans="1:7" x14ac:dyDescent="0.15">
      <c r="A1" s="14" t="s">
        <v>12</v>
      </c>
    </row>
    <row r="2" spans="1:7" x14ac:dyDescent="0.15">
      <c r="A2" s="39"/>
      <c r="B2" s="39"/>
      <c r="C2" s="39"/>
      <c r="D2" s="39"/>
      <c r="E2" s="39"/>
      <c r="F2" s="39"/>
      <c r="G2" s="39"/>
    </row>
    <row r="3" spans="1:7" x14ac:dyDescent="0.15">
      <c r="A3" s="17" t="s">
        <v>81</v>
      </c>
    </row>
    <row r="5" spans="1:7" x14ac:dyDescent="0.15">
      <c r="A5" s="18" t="s">
        <v>11</v>
      </c>
      <c r="B5" s="18" t="s">
        <v>97</v>
      </c>
      <c r="C5" s="19">
        <v>1500</v>
      </c>
    </row>
    <row r="6" spans="1:7" x14ac:dyDescent="0.15">
      <c r="A6" s="18" t="s">
        <v>98</v>
      </c>
      <c r="C6" s="18"/>
    </row>
    <row r="8" spans="1:7" x14ac:dyDescent="0.15">
      <c r="A8" s="18" t="s">
        <v>99</v>
      </c>
      <c r="B8" s="20" t="s">
        <v>65</v>
      </c>
      <c r="C8" s="20" t="s">
        <v>104</v>
      </c>
      <c r="D8" s="20" t="s">
        <v>210</v>
      </c>
    </row>
    <row r="9" spans="1:7" x14ac:dyDescent="0.15">
      <c r="A9" s="15" t="s">
        <v>34</v>
      </c>
      <c r="B9" s="28">
        <f>$C5*'Tariffs 2015'!E7/100*1.1</f>
        <v>259.05</v>
      </c>
      <c r="C9" s="28">
        <f>$C5*'Tariffs 2015'!F7/100*1.1</f>
        <v>267.21750000000003</v>
      </c>
      <c r="D9" s="28">
        <f>$C5*'Tariffs 2015'!G7/100*1.1</f>
        <v>259.05</v>
      </c>
    </row>
    <row r="10" spans="1:7" x14ac:dyDescent="0.15">
      <c r="A10" s="15" t="s">
        <v>100</v>
      </c>
      <c r="B10" s="28">
        <f>'Tariffs 2015'!E8*91/100*1.1</f>
        <v>68.968900000000005</v>
      </c>
      <c r="C10" s="28">
        <f>'Tariffs 2015'!F8*91/100*1.1</f>
        <v>69.569500000000005</v>
      </c>
      <c r="D10" s="28">
        <f>'Tariffs 2015'!G8*91/100*1.1</f>
        <v>68.968900000000005</v>
      </c>
    </row>
    <row r="11" spans="1:7" x14ac:dyDescent="0.15">
      <c r="A11" s="15" t="s">
        <v>6</v>
      </c>
      <c r="B11" s="28">
        <f>B9+B10</f>
        <v>328.01890000000003</v>
      </c>
      <c r="C11" s="28">
        <f>C9+C10</f>
        <v>336.78700000000003</v>
      </c>
      <c r="D11" s="28">
        <f>D9+D10</f>
        <v>328.01890000000003</v>
      </c>
    </row>
    <row r="12" spans="1:7" x14ac:dyDescent="0.15">
      <c r="A12" s="21" t="s">
        <v>7</v>
      </c>
      <c r="B12" s="29">
        <f>B11*4</f>
        <v>1312.0756000000001</v>
      </c>
      <c r="C12" s="29">
        <f>C11*4</f>
        <v>1347.1480000000001</v>
      </c>
      <c r="D12" s="29">
        <f>D11*4</f>
        <v>1312.0756000000001</v>
      </c>
    </row>
    <row r="15" spans="1:7" x14ac:dyDescent="0.15">
      <c r="A15" s="18" t="s">
        <v>35</v>
      </c>
      <c r="B15" s="20" t="s">
        <v>65</v>
      </c>
      <c r="C15" s="20" t="s">
        <v>138</v>
      </c>
      <c r="D15" s="20" t="s">
        <v>210</v>
      </c>
    </row>
    <row r="16" spans="1:7" x14ac:dyDescent="0.15">
      <c r="A16" s="15" t="s">
        <v>36</v>
      </c>
      <c r="B16" s="28">
        <f>IF($C5&gt;'Tariffs 2015'!E12,'Tariffs 2015'!E12*'Tariffs 2015'!E13/100*1.1,$C5*'Tariffs 2015'!E13/100*1.1)</f>
        <v>233.31</v>
      </c>
      <c r="C16" s="30" t="s">
        <v>40</v>
      </c>
      <c r="D16" s="28">
        <f>IF($C5&gt;'Tariffs 2015'!G12,'Tariffs 2015'!G12*'Tariffs 2015'!G13/100*1.1,$C5*'Tariffs 2015'!G13/100*1.1)</f>
        <v>233.31</v>
      </c>
    </row>
    <row r="17" spans="1:4" x14ac:dyDescent="0.15">
      <c r="A17" s="15" t="s">
        <v>37</v>
      </c>
      <c r="B17" s="28">
        <f>IF(($C5&lt;'Tariffs 2015'!E12),(0),($C5-'Tariffs 2015'!E12)*'Tariffs 2015'!E14/100*1.1)</f>
        <v>0</v>
      </c>
      <c r="C17" s="30" t="s">
        <v>40</v>
      </c>
      <c r="D17" s="28">
        <f>IF(($C5&lt;'Tariffs 2015'!G12),(0),($C5-'Tariffs 2015'!G12)*'Tariffs 2015'!G14/100*1.1)</f>
        <v>0</v>
      </c>
    </row>
    <row r="18" spans="1:4" x14ac:dyDescent="0.15">
      <c r="A18" s="15" t="s">
        <v>100</v>
      </c>
      <c r="B18" s="28">
        <f>'Tariffs 2015'!E15*91/100*1.1</f>
        <v>90.190100000000001</v>
      </c>
      <c r="C18" s="30" t="s">
        <v>40</v>
      </c>
      <c r="D18" s="28">
        <f>'Tariffs 2015'!G15*91/100*1.1</f>
        <v>90.190100000000001</v>
      </c>
    </row>
    <row r="19" spans="1:4" x14ac:dyDescent="0.15">
      <c r="A19" s="15" t="s">
        <v>6</v>
      </c>
      <c r="B19" s="28">
        <f>B16+B17+B18</f>
        <v>323.50009999999997</v>
      </c>
      <c r="C19" s="30" t="s">
        <v>40</v>
      </c>
      <c r="D19" s="28">
        <f t="shared" ref="D19" si="0">D16+D17+D18</f>
        <v>323.50009999999997</v>
      </c>
    </row>
    <row r="20" spans="1:4" x14ac:dyDescent="0.15">
      <c r="A20" s="21" t="s">
        <v>7</v>
      </c>
      <c r="B20" s="29">
        <f>B19*4</f>
        <v>1294.0003999999999</v>
      </c>
      <c r="C20" s="31" t="s">
        <v>40</v>
      </c>
      <c r="D20" s="29">
        <f t="shared" ref="D20" si="1">D19*4</f>
        <v>1294.0003999999999</v>
      </c>
    </row>
    <row r="23" spans="1:4" x14ac:dyDescent="0.15">
      <c r="A23" s="18" t="s">
        <v>205</v>
      </c>
      <c r="B23" s="18" t="s">
        <v>97</v>
      </c>
      <c r="C23" s="19">
        <v>2000</v>
      </c>
    </row>
    <row r="24" spans="1:4" x14ac:dyDescent="0.15">
      <c r="A24" s="18" t="s">
        <v>206</v>
      </c>
      <c r="B24" s="18" t="s">
        <v>207</v>
      </c>
      <c r="C24" s="22">
        <v>0.7</v>
      </c>
    </row>
    <row r="25" spans="1:4" x14ac:dyDescent="0.15">
      <c r="B25" s="18" t="s">
        <v>208</v>
      </c>
      <c r="C25" s="22">
        <v>0.3</v>
      </c>
    </row>
    <row r="28" spans="1:4" x14ac:dyDescent="0.15">
      <c r="A28" s="18" t="s">
        <v>38</v>
      </c>
      <c r="B28" s="20" t="s">
        <v>65</v>
      </c>
      <c r="C28" s="20" t="s">
        <v>138</v>
      </c>
      <c r="D28" s="20" t="s">
        <v>210</v>
      </c>
    </row>
    <row r="29" spans="1:4" x14ac:dyDescent="0.15">
      <c r="A29" s="15" t="s">
        <v>39</v>
      </c>
      <c r="B29" s="28">
        <f>($C23*$C24)*'Tariffs 2015'!E19/100*1.1</f>
        <v>241.78000000000003</v>
      </c>
      <c r="C29" s="28">
        <f>($C23*$C24)*'Tariffs 2015'!F19/100*1.1</f>
        <v>249.40300000000002</v>
      </c>
      <c r="D29" s="28">
        <f>($C23*$C24)*'Tariffs 2015'!G19/100*1.1</f>
        <v>241.78000000000003</v>
      </c>
    </row>
    <row r="30" spans="1:4" x14ac:dyDescent="0.15">
      <c r="A30" s="15" t="s">
        <v>185</v>
      </c>
      <c r="B30" s="28">
        <f>($C23*$C25)*'Tariffs 2015'!E20/100*1.1</f>
        <v>54.78</v>
      </c>
      <c r="C30" s="28">
        <f>($C23*$C25)*'Tariffs 2015'!F20/100*1.1</f>
        <v>53.816400000000002</v>
      </c>
      <c r="D30" s="28">
        <f>($C23*$C25)*'Tariffs 2015'!G20/100*1.1</f>
        <v>54.78</v>
      </c>
    </row>
    <row r="31" spans="1:4" x14ac:dyDescent="0.15">
      <c r="A31" s="15" t="s">
        <v>100</v>
      </c>
      <c r="B31" s="28">
        <f>'Tariffs 2015'!E21*91/100*1.1</f>
        <v>68.968900000000005</v>
      </c>
      <c r="C31" s="28">
        <f>'Tariffs 2015'!F21*91/100*1.1</f>
        <v>69.569500000000005</v>
      </c>
      <c r="D31" s="28">
        <f>'Tariffs 2015'!G21*91/100*1.1</f>
        <v>68.968900000000005</v>
      </c>
    </row>
    <row r="32" spans="1:4" x14ac:dyDescent="0.15">
      <c r="A32" s="15" t="s">
        <v>6</v>
      </c>
      <c r="B32" s="28">
        <f>B29+B30+B31</f>
        <v>365.52890000000008</v>
      </c>
      <c r="C32" s="28">
        <f>C29+C30+C31</f>
        <v>372.78890000000001</v>
      </c>
      <c r="D32" s="28">
        <f>D29+D30+D31</f>
        <v>365.52890000000008</v>
      </c>
    </row>
    <row r="33" spans="1:4" x14ac:dyDescent="0.15">
      <c r="A33" s="21" t="s">
        <v>7</v>
      </c>
      <c r="B33" s="29">
        <f>B32*4</f>
        <v>1462.1156000000003</v>
      </c>
      <c r="C33" s="29">
        <f>C32*4</f>
        <v>1491.1556</v>
      </c>
      <c r="D33" s="29">
        <f>D32*4</f>
        <v>1462.1156000000003</v>
      </c>
    </row>
    <row r="36" spans="1:4" x14ac:dyDescent="0.15">
      <c r="A36" s="18" t="s">
        <v>120</v>
      </c>
      <c r="B36" s="18" t="s">
        <v>97</v>
      </c>
      <c r="C36" s="19">
        <v>2000</v>
      </c>
    </row>
    <row r="37" spans="1:4" x14ac:dyDescent="0.15">
      <c r="B37" s="18" t="s">
        <v>207</v>
      </c>
      <c r="C37" s="22">
        <v>0.2</v>
      </c>
    </row>
    <row r="38" spans="1:4" x14ac:dyDescent="0.15">
      <c r="B38" s="18" t="s">
        <v>121</v>
      </c>
      <c r="C38" s="22">
        <v>0.5</v>
      </c>
    </row>
    <row r="39" spans="1:4" x14ac:dyDescent="0.15">
      <c r="B39" s="18" t="s">
        <v>208</v>
      </c>
      <c r="C39" s="22">
        <v>0.3</v>
      </c>
    </row>
    <row r="42" spans="1:4" x14ac:dyDescent="0.15">
      <c r="A42" s="18" t="s">
        <v>120</v>
      </c>
      <c r="B42" s="20" t="s">
        <v>65</v>
      </c>
      <c r="C42" s="20" t="s">
        <v>138</v>
      </c>
      <c r="D42" s="20" t="s">
        <v>210</v>
      </c>
    </row>
    <row r="43" spans="1:4" x14ac:dyDescent="0.15">
      <c r="A43" s="15" t="s">
        <v>186</v>
      </c>
      <c r="B43" s="28">
        <f>($C36*$C37)*'Tariffs 2015'!E25/100*1.1</f>
        <v>93.500000000000014</v>
      </c>
      <c r="C43" s="30" t="s">
        <v>40</v>
      </c>
      <c r="D43" s="28">
        <f>($C36*$C37)*'Tariffs 2015'!G25/100*1.1</f>
        <v>93.500000000000014</v>
      </c>
    </row>
    <row r="44" spans="1:4" x14ac:dyDescent="0.15">
      <c r="A44" s="15" t="s">
        <v>122</v>
      </c>
      <c r="B44" s="28">
        <f>($C36*$C38)*'Tariffs 2015'!E26/100*1.1</f>
        <v>157.85000000000002</v>
      </c>
      <c r="C44" s="30" t="s">
        <v>40</v>
      </c>
      <c r="D44" s="28">
        <f>($C36*$C38)*'Tariffs 2015'!G26/100*1.1</f>
        <v>157.85000000000002</v>
      </c>
    </row>
    <row r="45" spans="1:4" x14ac:dyDescent="0.15">
      <c r="A45" s="15" t="s">
        <v>88</v>
      </c>
      <c r="B45" s="28">
        <f>($C36*$C39)*'Tariffs 2015'!E27/100*1.1</f>
        <v>69.300000000000011</v>
      </c>
      <c r="C45" s="30" t="s">
        <v>40</v>
      </c>
      <c r="D45" s="28">
        <f>($C36*$C39)*'Tariffs 2015'!G27/100*1.1</f>
        <v>69.300000000000011</v>
      </c>
    </row>
    <row r="46" spans="1:4" x14ac:dyDescent="0.15">
      <c r="A46" s="15" t="s">
        <v>100</v>
      </c>
      <c r="B46" s="28">
        <f>'Tariffs 2015'!E28*91/100*1.1</f>
        <v>68.968900000000005</v>
      </c>
      <c r="C46" s="30" t="s">
        <v>40</v>
      </c>
      <c r="D46" s="28">
        <f>'Tariffs 2015'!G28*91/100*1.1</f>
        <v>68.968900000000005</v>
      </c>
    </row>
    <row r="47" spans="1:4" x14ac:dyDescent="0.15">
      <c r="A47" s="15" t="s">
        <v>6</v>
      </c>
      <c r="B47" s="28">
        <f>B43+B44+B45+B46</f>
        <v>389.61890000000005</v>
      </c>
      <c r="C47" s="30" t="s">
        <v>40</v>
      </c>
      <c r="D47" s="28">
        <f t="shared" ref="D47" si="2">D43+D44+D45+D46</f>
        <v>389.61890000000005</v>
      </c>
    </row>
    <row r="48" spans="1:4" x14ac:dyDescent="0.15">
      <c r="A48" s="21" t="s">
        <v>7</v>
      </c>
      <c r="B48" s="29">
        <f>B47*4</f>
        <v>1558.4756000000002</v>
      </c>
      <c r="C48" s="31" t="s">
        <v>40</v>
      </c>
      <c r="D48" s="29">
        <f t="shared" ref="D48" si="3">D47*4</f>
        <v>1558.4756000000002</v>
      </c>
    </row>
    <row r="50" spans="1:7" x14ac:dyDescent="0.15">
      <c r="A50" s="21"/>
      <c r="B50" s="24"/>
      <c r="C50" s="24"/>
      <c r="D50" s="24"/>
    </row>
    <row r="51" spans="1:7" x14ac:dyDescent="0.15">
      <c r="A51" s="18" t="s">
        <v>93</v>
      </c>
      <c r="B51" s="20" t="s">
        <v>213</v>
      </c>
      <c r="C51" s="20" t="s">
        <v>104</v>
      </c>
      <c r="D51" s="20" t="s">
        <v>210</v>
      </c>
    </row>
    <row r="52" spans="1:7" x14ac:dyDescent="0.15">
      <c r="A52" s="15" t="s">
        <v>212</v>
      </c>
      <c r="B52" s="25" t="s">
        <v>103</v>
      </c>
      <c r="C52" s="25" t="s">
        <v>103</v>
      </c>
      <c r="D52" s="15" t="s">
        <v>26</v>
      </c>
    </row>
    <row r="53" spans="1:7" x14ac:dyDescent="0.15">
      <c r="A53" s="15" t="s">
        <v>94</v>
      </c>
      <c r="B53" s="25" t="s">
        <v>103</v>
      </c>
      <c r="C53" s="15" t="s">
        <v>195</v>
      </c>
      <c r="D53" s="15" t="s">
        <v>195</v>
      </c>
    </row>
    <row r="54" spans="1:7" x14ac:dyDescent="0.15">
      <c r="A54" s="15" t="s">
        <v>95</v>
      </c>
      <c r="B54" s="25" t="s">
        <v>103</v>
      </c>
      <c r="C54" s="26" t="s">
        <v>102</v>
      </c>
      <c r="D54" s="15" t="s">
        <v>26</v>
      </c>
    </row>
    <row r="55" spans="1:7" x14ac:dyDescent="0.15">
      <c r="A55" s="15" t="s">
        <v>96</v>
      </c>
      <c r="B55" s="15" t="s">
        <v>54</v>
      </c>
      <c r="C55" s="15" t="s">
        <v>178</v>
      </c>
      <c r="D55" s="15" t="s">
        <v>42</v>
      </c>
    </row>
    <row r="56" spans="1:7" x14ac:dyDescent="0.15">
      <c r="A56" s="15" t="s">
        <v>141</v>
      </c>
      <c r="B56" s="26">
        <v>15</v>
      </c>
      <c r="C56" s="26">
        <v>12</v>
      </c>
      <c r="D56" s="26">
        <v>12</v>
      </c>
    </row>
    <row r="57" spans="1:7" x14ac:dyDescent="0.15">
      <c r="A57" s="15" t="s">
        <v>142</v>
      </c>
      <c r="B57" s="15" t="s">
        <v>18</v>
      </c>
      <c r="C57" s="27" t="s">
        <v>211</v>
      </c>
      <c r="D57" s="15" t="s">
        <v>26</v>
      </c>
    </row>
    <row r="58" spans="1:7" x14ac:dyDescent="0.15">
      <c r="A58" s="39"/>
      <c r="B58" s="39"/>
      <c r="C58" s="39"/>
      <c r="D58" s="39"/>
      <c r="E58" s="39"/>
      <c r="F58" s="39"/>
      <c r="G58" s="39"/>
    </row>
  </sheetData>
  <sheetProtection algorithmName="SHA-512" hashValue="VmAN7ccVhWW7pUDyc8lqQoXyMUTUSMR+07ysMRvbLUQ1AnuucKI9PjB9XGZhkuxH+mO828aqptxTaScs/yaeyA==" saltValue="/6Q0CgAwTcTeoieUEnww+w==" spinCount="100000" sheet="1" objects="1" scenarios="1"/>
  <phoneticPr fontId="4" type="noConversion"/>
  <pageMargins left="0.75" right="0.75" top="1" bottom="1" header="0.5" footer="0.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G58"/>
  <sheetViews>
    <sheetView workbookViewId="0">
      <selection activeCell="B12" sqref="B12:C12"/>
    </sheetView>
  </sheetViews>
  <sheetFormatPr baseColWidth="10" defaultRowHeight="13" x14ac:dyDescent="0.15"/>
  <cols>
    <col min="1" max="1" width="18.33203125" style="15" customWidth="1"/>
    <col min="2" max="2" width="26.33203125" style="15" customWidth="1"/>
    <col min="3" max="3" width="27.1640625" style="15" customWidth="1"/>
    <col min="4" max="4" width="18.5" style="15" customWidth="1"/>
    <col min="5" max="5" width="20.1640625" style="15" customWidth="1"/>
    <col min="6" max="7" width="10" style="15" customWidth="1"/>
    <col min="8" max="16384" width="10.83203125" style="15"/>
  </cols>
  <sheetData>
    <row r="1" spans="1:7" x14ac:dyDescent="0.15">
      <c r="A1" s="14" t="s">
        <v>12</v>
      </c>
    </row>
    <row r="2" spans="1:7" x14ac:dyDescent="0.15">
      <c r="A2" s="33"/>
      <c r="B2" s="33"/>
      <c r="C2" s="33"/>
      <c r="D2" s="33"/>
      <c r="E2" s="33"/>
      <c r="F2" s="33"/>
      <c r="G2" s="33"/>
    </row>
    <row r="3" spans="1:7" x14ac:dyDescent="0.15">
      <c r="A3" s="17" t="s">
        <v>118</v>
      </c>
    </row>
    <row r="5" spans="1:7" x14ac:dyDescent="0.15">
      <c r="A5" s="18" t="s">
        <v>11</v>
      </c>
      <c r="B5" s="18" t="s">
        <v>97</v>
      </c>
      <c r="C5" s="19">
        <v>1500</v>
      </c>
    </row>
    <row r="6" spans="1:7" x14ac:dyDescent="0.15">
      <c r="A6" s="18" t="s">
        <v>98</v>
      </c>
      <c r="C6" s="18"/>
    </row>
    <row r="8" spans="1:7" x14ac:dyDescent="0.15">
      <c r="A8" s="18" t="s">
        <v>99</v>
      </c>
      <c r="B8" s="20" t="s">
        <v>65</v>
      </c>
      <c r="C8" s="20" t="s">
        <v>138</v>
      </c>
    </row>
    <row r="9" spans="1:7" x14ac:dyDescent="0.15">
      <c r="A9" s="15" t="s">
        <v>34</v>
      </c>
      <c r="B9" s="28">
        <f>$C5*'Tariffs 2014'!E7/100</f>
        <v>316.20600000000002</v>
      </c>
      <c r="C9" s="28">
        <f>$C5*'Tariffs 2014'!F7/100</f>
        <v>344.85</v>
      </c>
    </row>
    <row r="10" spans="1:7" x14ac:dyDescent="0.15">
      <c r="A10" s="15" t="s">
        <v>100</v>
      </c>
      <c r="B10" s="28">
        <f>'Tariffs 2014'!E8*91/100</f>
        <v>68.968900000000005</v>
      </c>
      <c r="C10" s="28">
        <f>'Tariffs 2014'!F8*91/100</f>
        <v>76.57650000000001</v>
      </c>
    </row>
    <row r="11" spans="1:7" x14ac:dyDescent="0.15">
      <c r="A11" s="15" t="s">
        <v>6</v>
      </c>
      <c r="B11" s="28">
        <f>B9+B10</f>
        <v>385.17490000000004</v>
      </c>
      <c r="C11" s="28">
        <f>C9+C10</f>
        <v>421.42650000000003</v>
      </c>
    </row>
    <row r="12" spans="1:7" x14ac:dyDescent="0.15">
      <c r="A12" s="21" t="s">
        <v>7</v>
      </c>
      <c r="B12" s="29">
        <f>B11*4</f>
        <v>1540.6996000000001</v>
      </c>
      <c r="C12" s="29">
        <f>C11*4</f>
        <v>1685.7060000000001</v>
      </c>
    </row>
    <row r="15" spans="1:7" x14ac:dyDescent="0.15">
      <c r="A15" s="18" t="s">
        <v>35</v>
      </c>
      <c r="B15" s="20" t="s">
        <v>65</v>
      </c>
      <c r="C15" s="20" t="s">
        <v>138</v>
      </c>
    </row>
    <row r="16" spans="1:7" x14ac:dyDescent="0.15">
      <c r="A16" s="15" t="s">
        <v>36</v>
      </c>
      <c r="B16" s="28">
        <f>IF($C5&gt;'Tariffs 2014'!E12,'Tariffs 2014'!E12*'Tariffs 2014'!E13/100,$C5*'Tariffs 2014'!E13/100)</f>
        <v>291.12600000000003</v>
      </c>
      <c r="C16" s="30" t="s">
        <v>40</v>
      </c>
    </row>
    <row r="17" spans="1:3" x14ac:dyDescent="0.15">
      <c r="A17" s="15" t="s">
        <v>37</v>
      </c>
      <c r="B17" s="28">
        <f>IF((C5&lt;'Tariffs 2014'!E12),(0),($C5-'Tariffs 2014'!E12)*'Tariffs 2014'!E14/100)</f>
        <v>0</v>
      </c>
      <c r="C17" s="30" t="s">
        <v>40</v>
      </c>
    </row>
    <row r="18" spans="1:3" x14ac:dyDescent="0.15">
      <c r="A18" s="15" t="s">
        <v>100</v>
      </c>
      <c r="B18" s="28">
        <f>'Tariffs 2014'!E15*91/100</f>
        <v>90.190100000000001</v>
      </c>
      <c r="C18" s="30" t="s">
        <v>40</v>
      </c>
    </row>
    <row r="19" spans="1:3" x14ac:dyDescent="0.15">
      <c r="A19" s="15" t="s">
        <v>6</v>
      </c>
      <c r="B19" s="28">
        <f>B16+B17+B18</f>
        <v>381.31610000000001</v>
      </c>
      <c r="C19" s="30" t="s">
        <v>40</v>
      </c>
    </row>
    <row r="20" spans="1:3" x14ac:dyDescent="0.15">
      <c r="A20" s="21" t="s">
        <v>7</v>
      </c>
      <c r="B20" s="29">
        <f>B19*4</f>
        <v>1525.2644</v>
      </c>
      <c r="C20" s="31" t="s">
        <v>40</v>
      </c>
    </row>
    <row r="23" spans="1:3" x14ac:dyDescent="0.15">
      <c r="A23" s="18" t="s">
        <v>205</v>
      </c>
      <c r="B23" s="18" t="s">
        <v>97</v>
      </c>
      <c r="C23" s="19">
        <v>2000</v>
      </c>
    </row>
    <row r="24" spans="1:3" x14ac:dyDescent="0.15">
      <c r="A24" s="18" t="s">
        <v>206</v>
      </c>
      <c r="B24" s="18" t="s">
        <v>207</v>
      </c>
      <c r="C24" s="22">
        <v>0.7</v>
      </c>
    </row>
    <row r="25" spans="1:3" x14ac:dyDescent="0.15">
      <c r="B25" s="18" t="s">
        <v>208</v>
      </c>
      <c r="C25" s="22">
        <v>0.3</v>
      </c>
    </row>
    <row r="28" spans="1:3" x14ac:dyDescent="0.15">
      <c r="A28" s="18" t="s">
        <v>38</v>
      </c>
      <c r="B28" s="20" t="s">
        <v>65</v>
      </c>
      <c r="C28" s="20" t="s">
        <v>138</v>
      </c>
    </row>
    <row r="29" spans="1:3" x14ac:dyDescent="0.15">
      <c r="A29" s="15" t="s">
        <v>39</v>
      </c>
      <c r="B29" s="28">
        <f>($C23*$C24)*'Tariffs 2014'!E19/100</f>
        <v>295.12560000000002</v>
      </c>
      <c r="C29" s="28">
        <f>($C23*$C24)*'Tariffs 2014'!F19/100</f>
        <v>321.85999999999996</v>
      </c>
    </row>
    <row r="30" spans="1:3" x14ac:dyDescent="0.15">
      <c r="A30" s="15" t="s">
        <v>185</v>
      </c>
      <c r="B30" s="28">
        <f>($C23*$C25)*'Tariffs 2014'!E20/100</f>
        <v>71.570400000000006</v>
      </c>
      <c r="C30" s="28">
        <f>($C23*$C25)*'Tariffs 2014'!F20/100</f>
        <v>80.52</v>
      </c>
    </row>
    <row r="31" spans="1:3" x14ac:dyDescent="0.15">
      <c r="A31" s="15" t="s">
        <v>100</v>
      </c>
      <c r="B31" s="28">
        <f>'Tariffs 2014'!E21*91/100</f>
        <v>68.968900000000005</v>
      </c>
      <c r="C31" s="28">
        <f>'Tariffs 2014'!F21*91/100</f>
        <v>76.57650000000001</v>
      </c>
    </row>
    <row r="32" spans="1:3" x14ac:dyDescent="0.15">
      <c r="A32" s="15" t="s">
        <v>6</v>
      </c>
      <c r="B32" s="28">
        <f>B29+B30+B31</f>
        <v>435.66490000000005</v>
      </c>
      <c r="C32" s="28">
        <f>C29+C30+C31</f>
        <v>478.95649999999995</v>
      </c>
    </row>
    <row r="33" spans="1:3" x14ac:dyDescent="0.15">
      <c r="A33" s="21" t="s">
        <v>7</v>
      </c>
      <c r="B33" s="29">
        <f>B32*4</f>
        <v>1742.6596000000002</v>
      </c>
      <c r="C33" s="29">
        <f>C32*4</f>
        <v>1915.8259999999998</v>
      </c>
    </row>
    <row r="36" spans="1:3" x14ac:dyDescent="0.15">
      <c r="A36" s="18" t="s">
        <v>120</v>
      </c>
      <c r="B36" s="18" t="s">
        <v>97</v>
      </c>
      <c r="C36" s="19">
        <v>2000</v>
      </c>
    </row>
    <row r="37" spans="1:3" x14ac:dyDescent="0.15">
      <c r="B37" s="18" t="s">
        <v>207</v>
      </c>
      <c r="C37" s="22">
        <v>0.2</v>
      </c>
    </row>
    <row r="38" spans="1:3" x14ac:dyDescent="0.15">
      <c r="B38" s="18" t="s">
        <v>121</v>
      </c>
      <c r="C38" s="22">
        <v>0.5</v>
      </c>
    </row>
    <row r="39" spans="1:3" x14ac:dyDescent="0.15">
      <c r="B39" s="18" t="s">
        <v>208</v>
      </c>
      <c r="C39" s="22">
        <v>0.3</v>
      </c>
    </row>
    <row r="42" spans="1:3" x14ac:dyDescent="0.15">
      <c r="A42" s="18" t="s">
        <v>120</v>
      </c>
      <c r="B42" s="20" t="s">
        <v>65</v>
      </c>
      <c r="C42" s="20" t="s">
        <v>138</v>
      </c>
    </row>
    <row r="43" spans="1:3" x14ac:dyDescent="0.15">
      <c r="A43" s="15" t="s">
        <v>186</v>
      </c>
      <c r="B43" s="28">
        <f>(C36*C37)*'Tariffs 2014'!E25/100</f>
        <v>98.577600000000004</v>
      </c>
      <c r="C43" s="30" t="s">
        <v>40</v>
      </c>
    </row>
    <row r="44" spans="1:3" x14ac:dyDescent="0.15">
      <c r="A44" s="15" t="s">
        <v>122</v>
      </c>
      <c r="B44" s="28">
        <f>(C36*C38)*'Tariffs 2014'!E26/100</f>
        <v>199.36399999999998</v>
      </c>
      <c r="C44" s="30" t="s">
        <v>40</v>
      </c>
    </row>
    <row r="45" spans="1:3" x14ac:dyDescent="0.15">
      <c r="A45" s="15" t="s">
        <v>88</v>
      </c>
      <c r="B45" s="28">
        <f>(C36*C39)*'Tariffs 2014'!E27/100</f>
        <v>93.416399999999996</v>
      </c>
      <c r="C45" s="30" t="s">
        <v>40</v>
      </c>
    </row>
    <row r="46" spans="1:3" x14ac:dyDescent="0.15">
      <c r="A46" s="15" t="s">
        <v>100</v>
      </c>
      <c r="B46" s="28">
        <f>'Tariffs 2014'!E28*91/100</f>
        <v>68.968900000000005</v>
      </c>
      <c r="C46" s="30" t="s">
        <v>40</v>
      </c>
    </row>
    <row r="47" spans="1:3" x14ac:dyDescent="0.15">
      <c r="A47" s="15" t="s">
        <v>6</v>
      </c>
      <c r="B47" s="28">
        <f>B43+B44+B45+B46</f>
        <v>460.32690000000002</v>
      </c>
      <c r="C47" s="30" t="s">
        <v>40</v>
      </c>
    </row>
    <row r="48" spans="1:3" x14ac:dyDescent="0.15">
      <c r="A48" s="21" t="s">
        <v>7</v>
      </c>
      <c r="B48" s="29">
        <f>B47*4</f>
        <v>1841.3076000000001</v>
      </c>
      <c r="C48" s="31" t="s">
        <v>40</v>
      </c>
    </row>
    <row r="50" spans="1:7" x14ac:dyDescent="0.15">
      <c r="A50" s="21"/>
      <c r="B50" s="24"/>
      <c r="C50" s="24"/>
    </row>
    <row r="51" spans="1:7" x14ac:dyDescent="0.15">
      <c r="A51" s="18" t="s">
        <v>93</v>
      </c>
      <c r="B51" s="20" t="s">
        <v>213</v>
      </c>
      <c r="C51" s="20" t="s">
        <v>19</v>
      </c>
    </row>
    <row r="52" spans="1:7" x14ac:dyDescent="0.15">
      <c r="A52" s="15" t="s">
        <v>212</v>
      </c>
      <c r="B52" s="25" t="s">
        <v>28</v>
      </c>
      <c r="C52" s="25" t="s">
        <v>85</v>
      </c>
    </row>
    <row r="53" spans="1:7" x14ac:dyDescent="0.15">
      <c r="A53" s="15" t="s">
        <v>94</v>
      </c>
      <c r="B53" s="15" t="s">
        <v>17</v>
      </c>
      <c r="C53" s="15" t="s">
        <v>56</v>
      </c>
    </row>
    <row r="54" spans="1:7" x14ac:dyDescent="0.15">
      <c r="A54" s="15" t="s">
        <v>95</v>
      </c>
      <c r="B54" s="26" t="s">
        <v>89</v>
      </c>
      <c r="C54" s="26">
        <v>90</v>
      </c>
    </row>
    <row r="55" spans="1:7" x14ac:dyDescent="0.15">
      <c r="A55" s="15" t="s">
        <v>96</v>
      </c>
      <c r="B55" s="15" t="s">
        <v>54</v>
      </c>
      <c r="C55" s="15" t="s">
        <v>86</v>
      </c>
    </row>
    <row r="56" spans="1:7" x14ac:dyDescent="0.15">
      <c r="A56" s="15" t="s">
        <v>141</v>
      </c>
      <c r="B56" s="26">
        <v>15</v>
      </c>
      <c r="C56" s="26" t="s">
        <v>54</v>
      </c>
    </row>
    <row r="57" spans="1:7" x14ac:dyDescent="0.15">
      <c r="A57" s="15" t="s">
        <v>142</v>
      </c>
      <c r="B57" s="15" t="s">
        <v>18</v>
      </c>
      <c r="C57" s="27" t="s">
        <v>211</v>
      </c>
    </row>
    <row r="58" spans="1:7" x14ac:dyDescent="0.15">
      <c r="A58" s="33"/>
      <c r="B58" s="33"/>
      <c r="C58" s="33"/>
      <c r="D58" s="33"/>
      <c r="E58" s="33"/>
      <c r="F58" s="33"/>
      <c r="G58" s="33"/>
    </row>
  </sheetData>
  <sheetProtection algorithmName="SHA-512" hashValue="Iy+Coi7rfo+aQOHpr8gUZwUFRAnItN/LV/U3VrVj8oJlcgj8HDrfzya9RmztYRoRjlCtRt7TWKhF/XYVPrMzFA==" saltValue="xWE0O3iRO+5t3cOyPdNi0Q==" spinCount="100000" sheet="1" objects="1" scenarios="1"/>
  <phoneticPr fontId="4" type="noConversion"/>
  <pageMargins left="0.75" right="0.75" top="1" bottom="1" header="0.5" footer="0.5"/>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G58"/>
  <sheetViews>
    <sheetView workbookViewId="0">
      <selection activeCell="B12" sqref="B12:C12"/>
    </sheetView>
  </sheetViews>
  <sheetFormatPr baseColWidth="10" defaultRowHeight="13" x14ac:dyDescent="0.15"/>
  <cols>
    <col min="1" max="1" width="18.33203125" style="15" customWidth="1"/>
    <col min="2" max="2" width="26.33203125" style="15" customWidth="1"/>
    <col min="3" max="3" width="27.1640625" style="15" customWidth="1"/>
    <col min="4" max="4" width="18.5" style="15" customWidth="1"/>
    <col min="5" max="5" width="20.1640625" style="15" customWidth="1"/>
    <col min="6" max="7" width="10" style="15" customWidth="1"/>
    <col min="8" max="16384" width="10.83203125" style="15"/>
  </cols>
  <sheetData>
    <row r="1" spans="1:7" x14ac:dyDescent="0.15">
      <c r="A1" s="14" t="s">
        <v>12</v>
      </c>
    </row>
    <row r="2" spans="1:7" x14ac:dyDescent="0.15">
      <c r="A2" s="16"/>
      <c r="B2" s="16"/>
      <c r="C2" s="16"/>
      <c r="D2" s="16"/>
      <c r="E2" s="16"/>
      <c r="F2" s="16"/>
      <c r="G2" s="16"/>
    </row>
    <row r="3" spans="1:7" x14ac:dyDescent="0.15">
      <c r="A3" s="17" t="s">
        <v>87</v>
      </c>
    </row>
    <row r="5" spans="1:7" x14ac:dyDescent="0.15">
      <c r="A5" s="18" t="s">
        <v>11</v>
      </c>
      <c r="B5" s="18" t="s">
        <v>97</v>
      </c>
      <c r="C5" s="19">
        <v>1500</v>
      </c>
    </row>
    <row r="6" spans="1:7" x14ac:dyDescent="0.15">
      <c r="A6" s="18" t="s">
        <v>98</v>
      </c>
      <c r="C6" s="18"/>
    </row>
    <row r="8" spans="1:7" x14ac:dyDescent="0.15">
      <c r="A8" s="18" t="s">
        <v>99</v>
      </c>
      <c r="B8" s="20" t="s">
        <v>65</v>
      </c>
      <c r="C8" s="20" t="s">
        <v>138</v>
      </c>
    </row>
    <row r="9" spans="1:7" x14ac:dyDescent="0.15">
      <c r="A9" s="15" t="s">
        <v>34</v>
      </c>
      <c r="B9" s="28">
        <f>$C5*'Tariffs 2013'!E7/100</f>
        <v>301.95</v>
      </c>
      <c r="C9" s="28">
        <f>$C5*'Tariffs 2013'!F7/100</f>
        <v>322.57499999999999</v>
      </c>
    </row>
    <row r="10" spans="1:7" x14ac:dyDescent="0.15">
      <c r="A10" s="15" t="s">
        <v>100</v>
      </c>
      <c r="B10" s="28">
        <f>'Tariffs 2013'!E8*91/100</f>
        <v>66.866799999999998</v>
      </c>
      <c r="C10" s="28">
        <f>'Tariffs 2013'!F8*91/100</f>
        <v>70.069999999999993</v>
      </c>
    </row>
    <row r="11" spans="1:7" x14ac:dyDescent="0.15">
      <c r="A11" s="15" t="s">
        <v>6</v>
      </c>
      <c r="B11" s="28">
        <f>B9+B10</f>
        <v>368.8168</v>
      </c>
      <c r="C11" s="28">
        <f>C9+C10</f>
        <v>392.64499999999998</v>
      </c>
    </row>
    <row r="12" spans="1:7" x14ac:dyDescent="0.15">
      <c r="A12" s="21" t="s">
        <v>7</v>
      </c>
      <c r="B12" s="29">
        <f>B11*4</f>
        <v>1475.2672</v>
      </c>
      <c r="C12" s="29">
        <f>C11*4</f>
        <v>1570.58</v>
      </c>
    </row>
    <row r="15" spans="1:7" x14ac:dyDescent="0.15">
      <c r="A15" s="18" t="s">
        <v>35</v>
      </c>
      <c r="B15" s="20" t="s">
        <v>65</v>
      </c>
      <c r="C15" s="20" t="s">
        <v>138</v>
      </c>
    </row>
    <row r="16" spans="1:7" x14ac:dyDescent="0.15">
      <c r="A16" s="15" t="s">
        <v>36</v>
      </c>
      <c r="B16" s="28">
        <f>IF($C5&gt;'Tariffs 2013'!E12,'Tariffs 2013'!E12*'Tariffs 2013'!E13/100,$C5*'Tariffs 2013'!E13/100)</f>
        <v>276.54000000000002</v>
      </c>
      <c r="C16" s="30" t="s">
        <v>40</v>
      </c>
    </row>
    <row r="17" spans="1:3" x14ac:dyDescent="0.15">
      <c r="A17" s="15" t="s">
        <v>37</v>
      </c>
      <c r="B17" s="28">
        <f>IF((C5&lt;'Tariffs 2013'!E12),(0),($C5-'Tariffs 2013'!E12)*'Tariffs 2013'!E14/100)</f>
        <v>0</v>
      </c>
      <c r="C17" s="30" t="s">
        <v>40</v>
      </c>
    </row>
    <row r="18" spans="1:3" x14ac:dyDescent="0.15">
      <c r="A18" s="15" t="s">
        <v>100</v>
      </c>
      <c r="B18" s="28">
        <f>'Tariffs 2013'!E15*91/100</f>
        <v>88.087999999999994</v>
      </c>
      <c r="C18" s="30" t="s">
        <v>40</v>
      </c>
    </row>
    <row r="19" spans="1:3" x14ac:dyDescent="0.15">
      <c r="A19" s="15" t="s">
        <v>6</v>
      </c>
      <c r="B19" s="28">
        <f>B16+B17+B18</f>
        <v>364.62800000000004</v>
      </c>
      <c r="C19" s="30" t="s">
        <v>40</v>
      </c>
    </row>
    <row r="20" spans="1:3" x14ac:dyDescent="0.15">
      <c r="A20" s="21" t="s">
        <v>7</v>
      </c>
      <c r="B20" s="29">
        <f>B19*4</f>
        <v>1458.5120000000002</v>
      </c>
      <c r="C20" s="31" t="s">
        <v>91</v>
      </c>
    </row>
    <row r="23" spans="1:3" x14ac:dyDescent="0.15">
      <c r="A23" s="18" t="s">
        <v>205</v>
      </c>
      <c r="B23" s="18" t="s">
        <v>97</v>
      </c>
      <c r="C23" s="19">
        <v>2000</v>
      </c>
    </row>
    <row r="24" spans="1:3" x14ac:dyDescent="0.15">
      <c r="A24" s="18" t="s">
        <v>206</v>
      </c>
      <c r="B24" s="18" t="s">
        <v>207</v>
      </c>
      <c r="C24" s="22">
        <v>0.7</v>
      </c>
    </row>
    <row r="25" spans="1:3" x14ac:dyDescent="0.15">
      <c r="B25" s="18" t="s">
        <v>208</v>
      </c>
      <c r="C25" s="22">
        <v>0.3</v>
      </c>
    </row>
    <row r="28" spans="1:3" x14ac:dyDescent="0.15">
      <c r="A28" s="18" t="s">
        <v>38</v>
      </c>
      <c r="B28" s="20" t="s">
        <v>65</v>
      </c>
      <c r="C28" s="20" t="s">
        <v>138</v>
      </c>
    </row>
    <row r="29" spans="1:3" x14ac:dyDescent="0.15">
      <c r="A29" s="15" t="s">
        <v>39</v>
      </c>
      <c r="B29" s="28">
        <f>($C23*$C24)*'Tariffs 2013'!E19/100</f>
        <v>281.82</v>
      </c>
      <c r="C29" s="28">
        <f>($C23*$C24)*'Tariffs 2013'!F19/100</f>
        <v>331.1</v>
      </c>
    </row>
    <row r="30" spans="1:3" x14ac:dyDescent="0.15">
      <c r="A30" s="15" t="s">
        <v>185</v>
      </c>
      <c r="B30" s="28">
        <f>($C23*$C25)*'Tariffs 2013'!E20/100</f>
        <v>61.38</v>
      </c>
      <c r="C30" s="28">
        <f>($C23*$C25)*'Tariffs 2013'!F20/100</f>
        <v>75.900000000000006</v>
      </c>
    </row>
    <row r="31" spans="1:3" x14ac:dyDescent="0.15">
      <c r="A31" s="15" t="s">
        <v>100</v>
      </c>
      <c r="B31" s="28">
        <f>'Tariffs 2013'!E21*91/100</f>
        <v>66.866799999999998</v>
      </c>
      <c r="C31" s="28">
        <f>'Tariffs 2013'!F21*91/100</f>
        <v>78.078000000000003</v>
      </c>
    </row>
    <row r="32" spans="1:3" x14ac:dyDescent="0.15">
      <c r="A32" s="15" t="s">
        <v>6</v>
      </c>
      <c r="B32" s="28">
        <f>B29+B30+B31</f>
        <v>410.0668</v>
      </c>
      <c r="C32" s="28">
        <f>C29+C30+C31</f>
        <v>485.07799999999997</v>
      </c>
    </row>
    <row r="33" spans="1:3" x14ac:dyDescent="0.15">
      <c r="A33" s="21" t="s">
        <v>7</v>
      </c>
      <c r="B33" s="29">
        <f>B32*4</f>
        <v>1640.2672</v>
      </c>
      <c r="C33" s="29">
        <f>C32*4</f>
        <v>1940.3119999999999</v>
      </c>
    </row>
    <row r="36" spans="1:3" x14ac:dyDescent="0.15">
      <c r="A36" s="18" t="s">
        <v>120</v>
      </c>
      <c r="B36" s="18" t="s">
        <v>97</v>
      </c>
      <c r="C36" s="19">
        <v>2000</v>
      </c>
    </row>
    <row r="37" spans="1:3" x14ac:dyDescent="0.15">
      <c r="B37" s="18" t="s">
        <v>207</v>
      </c>
      <c r="C37" s="22">
        <v>0.2</v>
      </c>
    </row>
    <row r="38" spans="1:3" x14ac:dyDescent="0.15">
      <c r="B38" s="18" t="s">
        <v>121</v>
      </c>
      <c r="C38" s="22">
        <v>0.5</v>
      </c>
    </row>
    <row r="39" spans="1:3" x14ac:dyDescent="0.15">
      <c r="B39" s="18" t="s">
        <v>208</v>
      </c>
      <c r="C39" s="22">
        <v>0.3</v>
      </c>
    </row>
    <row r="42" spans="1:3" x14ac:dyDescent="0.15">
      <c r="A42" s="18" t="s">
        <v>120</v>
      </c>
      <c r="B42" s="20" t="s">
        <v>65</v>
      </c>
      <c r="C42" s="20" t="s">
        <v>138</v>
      </c>
    </row>
    <row r="43" spans="1:3" x14ac:dyDescent="0.15">
      <c r="A43" s="15" t="s">
        <v>186</v>
      </c>
      <c r="B43" s="28">
        <f>(C36*C37)*'Tariffs 2013'!E25/100</f>
        <v>99.44</v>
      </c>
      <c r="C43" s="30" t="s">
        <v>92</v>
      </c>
    </row>
    <row r="44" spans="1:3" x14ac:dyDescent="0.15">
      <c r="A44" s="15" t="s">
        <v>122</v>
      </c>
      <c r="B44" s="28">
        <f>(C36*C38)*'Tariffs 2013'!E26/100</f>
        <v>192.5</v>
      </c>
      <c r="C44" s="30" t="s">
        <v>92</v>
      </c>
    </row>
    <row r="45" spans="1:3" x14ac:dyDescent="0.15">
      <c r="A45" s="15" t="s">
        <v>88</v>
      </c>
      <c r="B45" s="28">
        <f>(C36*C39)*'Tariffs 2013'!E27/100</f>
        <v>84.48</v>
      </c>
      <c r="C45" s="30" t="s">
        <v>92</v>
      </c>
    </row>
    <row r="46" spans="1:3" x14ac:dyDescent="0.15">
      <c r="A46" s="15" t="s">
        <v>100</v>
      </c>
      <c r="B46" s="28">
        <f>'Tariffs 2013'!E28*91/100</f>
        <v>66.866799999999998</v>
      </c>
      <c r="C46" s="30" t="s">
        <v>92</v>
      </c>
    </row>
    <row r="47" spans="1:3" x14ac:dyDescent="0.15">
      <c r="A47" s="15" t="s">
        <v>6</v>
      </c>
      <c r="B47" s="28">
        <f>B43+B44+B45+B46</f>
        <v>443.28680000000003</v>
      </c>
      <c r="C47" s="30" t="s">
        <v>92</v>
      </c>
    </row>
    <row r="48" spans="1:3" x14ac:dyDescent="0.15">
      <c r="A48" s="21" t="s">
        <v>7</v>
      </c>
      <c r="B48" s="29">
        <f>B47*4</f>
        <v>1773.1472000000001</v>
      </c>
      <c r="C48" s="31" t="s">
        <v>91</v>
      </c>
    </row>
    <row r="50" spans="1:3" x14ac:dyDescent="0.15">
      <c r="A50" s="21"/>
      <c r="B50" s="24"/>
      <c r="C50" s="24"/>
    </row>
    <row r="51" spans="1:3" x14ac:dyDescent="0.15">
      <c r="A51" s="18" t="s">
        <v>93</v>
      </c>
      <c r="B51" s="20" t="s">
        <v>213</v>
      </c>
      <c r="C51" s="20" t="s">
        <v>19</v>
      </c>
    </row>
    <row r="52" spans="1:3" x14ac:dyDescent="0.15">
      <c r="A52" s="15" t="s">
        <v>212</v>
      </c>
      <c r="B52" s="25" t="s">
        <v>28</v>
      </c>
      <c r="C52" s="25" t="s">
        <v>24</v>
      </c>
    </row>
    <row r="53" spans="1:3" x14ac:dyDescent="0.15">
      <c r="A53" s="15" t="s">
        <v>94</v>
      </c>
      <c r="B53" s="15" t="s">
        <v>17</v>
      </c>
      <c r="C53" s="15" t="s">
        <v>56</v>
      </c>
    </row>
    <row r="54" spans="1:3" x14ac:dyDescent="0.15">
      <c r="A54" s="15" t="s">
        <v>95</v>
      </c>
      <c r="B54" s="26" t="s">
        <v>30</v>
      </c>
      <c r="C54" s="26">
        <v>90</v>
      </c>
    </row>
    <row r="55" spans="1:3" x14ac:dyDescent="0.15">
      <c r="A55" s="15" t="s">
        <v>96</v>
      </c>
      <c r="B55" s="15" t="s">
        <v>29</v>
      </c>
      <c r="C55" s="15" t="s">
        <v>27</v>
      </c>
    </row>
    <row r="56" spans="1:3" x14ac:dyDescent="0.15">
      <c r="A56" s="15" t="s">
        <v>141</v>
      </c>
      <c r="B56" s="26">
        <v>16</v>
      </c>
      <c r="C56" s="26" t="s">
        <v>54</v>
      </c>
    </row>
    <row r="57" spans="1:3" x14ac:dyDescent="0.15">
      <c r="A57" s="15" t="s">
        <v>142</v>
      </c>
      <c r="B57" s="15" t="s">
        <v>18</v>
      </c>
      <c r="C57" s="27" t="s">
        <v>211</v>
      </c>
    </row>
    <row r="58" spans="1:3" x14ac:dyDescent="0.15">
      <c r="A58" s="23"/>
      <c r="B58" s="23"/>
      <c r="C58" s="23"/>
    </row>
  </sheetData>
  <sheetProtection algorithmName="SHA-512" hashValue="m/SRu4TpwB2z+IY68PNyyR6KA0O1QZ/Qc5B5GMCTtc9hpE3yzWtcdB0GTIPrECOGvG6BFkFxniour/qcYdwDOg==" saltValue="W4zDXsNSA1HKSyA7VBZ3fA==" spinCount="100000" sheet="1" objects="1" scenarios="1"/>
  <phoneticPr fontId="4" type="noConversion"/>
  <pageMargins left="0.75" right="0.75" top="1" bottom="1" header="0.5" footer="0.5"/>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929E-C824-5146-B053-568AB2B47EC6}">
  <sheetPr codeName="Sheet23"/>
  <dimension ref="A1:DD19"/>
  <sheetViews>
    <sheetView zoomScale="150" zoomScaleNormal="150" workbookViewId="0">
      <selection activeCell="A20" sqref="A20:XFD59"/>
    </sheetView>
  </sheetViews>
  <sheetFormatPr baseColWidth="10" defaultRowHeight="13" x14ac:dyDescent="0.15"/>
  <cols>
    <col min="6" max="6" width="14" bestFit="1" customWidth="1"/>
    <col min="11" max="11" width="15.1640625" customWidth="1"/>
    <col min="12" max="12" width="25" customWidth="1"/>
    <col min="41" max="41" width="15.5" customWidth="1"/>
    <col min="45" max="45" width="10.83203125" customWidth="1"/>
  </cols>
  <sheetData>
    <row r="1" spans="1:108" ht="84" x14ac:dyDescent="0.15">
      <c r="A1" s="44" t="s">
        <v>123</v>
      </c>
      <c r="B1" s="44" t="s">
        <v>356</v>
      </c>
      <c r="C1" s="45" t="s">
        <v>357</v>
      </c>
      <c r="D1" s="46" t="s">
        <v>358</v>
      </c>
      <c r="E1" s="46" t="s">
        <v>359</v>
      </c>
      <c r="F1" s="46" t="s">
        <v>360</v>
      </c>
      <c r="G1" s="44" t="s">
        <v>361</v>
      </c>
      <c r="H1" s="47" t="s">
        <v>362</v>
      </c>
      <c r="I1" s="47" t="s">
        <v>363</v>
      </c>
      <c r="J1" s="47" t="s">
        <v>364</v>
      </c>
      <c r="K1" s="46" t="s">
        <v>112</v>
      </c>
      <c r="L1" s="48" t="s">
        <v>365</v>
      </c>
      <c r="M1" s="49" t="s">
        <v>114</v>
      </c>
      <c r="N1" s="50" t="s">
        <v>366</v>
      </c>
      <c r="O1" s="50" t="s">
        <v>116</v>
      </c>
      <c r="P1" s="50" t="s">
        <v>367</v>
      </c>
      <c r="Q1" s="50" t="s">
        <v>368</v>
      </c>
      <c r="R1" s="50" t="s">
        <v>369</v>
      </c>
      <c r="S1" s="50" t="s">
        <v>370</v>
      </c>
      <c r="T1" s="50" t="s">
        <v>371</v>
      </c>
      <c r="U1" s="50" t="s">
        <v>372</v>
      </c>
      <c r="V1" s="51" t="s">
        <v>373</v>
      </c>
      <c r="W1" s="52" t="s">
        <v>374</v>
      </c>
      <c r="X1" s="52" t="s">
        <v>375</v>
      </c>
      <c r="Y1" s="52" t="s">
        <v>376</v>
      </c>
      <c r="Z1" s="52" t="s">
        <v>377</v>
      </c>
      <c r="AA1" s="52" t="s">
        <v>378</v>
      </c>
      <c r="AB1" s="52" t="s">
        <v>379</v>
      </c>
      <c r="AC1" s="52" t="s">
        <v>380</v>
      </c>
      <c r="AD1" s="52" t="s">
        <v>381</v>
      </c>
      <c r="AE1" s="53" t="s">
        <v>382</v>
      </c>
      <c r="AF1" s="54" t="s">
        <v>383</v>
      </c>
      <c r="AG1" s="54" t="s">
        <v>384</v>
      </c>
      <c r="AH1" s="55" t="s">
        <v>385</v>
      </c>
      <c r="AI1" s="55" t="s">
        <v>386</v>
      </c>
      <c r="AJ1" s="55" t="s">
        <v>387</v>
      </c>
      <c r="AK1" s="55" t="s">
        <v>388</v>
      </c>
      <c r="AL1" s="153" t="s">
        <v>389</v>
      </c>
      <c r="AM1" s="154" t="s">
        <v>390</v>
      </c>
      <c r="AN1" s="154" t="s">
        <v>391</v>
      </c>
      <c r="AO1" s="56" t="s">
        <v>392</v>
      </c>
      <c r="AP1" s="57" t="s">
        <v>393</v>
      </c>
      <c r="AQ1" s="57" t="s">
        <v>394</v>
      </c>
      <c r="AR1" s="58" t="s">
        <v>395</v>
      </c>
      <c r="AS1" s="155" t="s">
        <v>396</v>
      </c>
      <c r="AT1" s="156" t="s">
        <v>397</v>
      </c>
      <c r="AU1" s="157" t="s">
        <v>398</v>
      </c>
      <c r="AV1" s="157" t="s">
        <v>399</v>
      </c>
      <c r="AW1" s="157" t="s">
        <v>400</v>
      </c>
      <c r="AX1" s="61" t="s">
        <v>401</v>
      </c>
      <c r="AY1" s="62" t="s">
        <v>402</v>
      </c>
      <c r="AZ1" s="63" t="s">
        <v>403</v>
      </c>
      <c r="BA1" s="64" t="s">
        <v>404</v>
      </c>
      <c r="BB1" s="63" t="s">
        <v>405</v>
      </c>
      <c r="BC1" s="64" t="s">
        <v>406</v>
      </c>
      <c r="BD1" s="63" t="s">
        <v>407</v>
      </c>
      <c r="BE1" s="64" t="s">
        <v>408</v>
      </c>
      <c r="BF1" s="63" t="s">
        <v>409</v>
      </c>
      <c r="BG1" s="65" t="s">
        <v>410</v>
      </c>
      <c r="BH1" s="125" t="s">
        <v>286</v>
      </c>
      <c r="BI1" s="126" t="s">
        <v>287</v>
      </c>
      <c r="BJ1" s="63" t="s">
        <v>411</v>
      </c>
      <c r="BK1" s="65" t="s">
        <v>412</v>
      </c>
      <c r="BL1" s="47" t="s">
        <v>413</v>
      </c>
      <c r="BM1" s="47" t="s">
        <v>414</v>
      </c>
      <c r="BN1" s="47" t="s">
        <v>415</v>
      </c>
      <c r="BO1" s="47" t="s">
        <v>416</v>
      </c>
      <c r="BP1" s="47" t="s">
        <v>288</v>
      </c>
      <c r="BQ1" s="47" t="s">
        <v>333</v>
      </c>
      <c r="BR1" s="47" t="s">
        <v>334</v>
      </c>
      <c r="BS1" s="47" t="s">
        <v>335</v>
      </c>
      <c r="BT1" s="45" t="s">
        <v>417</v>
      </c>
      <c r="BU1" s="45" t="s">
        <v>418</v>
      </c>
      <c r="BV1" s="47" t="s">
        <v>419</v>
      </c>
      <c r="BW1" s="47" t="s">
        <v>420</v>
      </c>
      <c r="BX1" s="158" t="s">
        <v>421</v>
      </c>
      <c r="BY1" s="45" t="s">
        <v>422</v>
      </c>
      <c r="BZ1" s="47" t="s">
        <v>423</v>
      </c>
    </row>
    <row r="2" spans="1:108" ht="13" customHeight="1" x14ac:dyDescent="0.15">
      <c r="A2" s="161">
        <v>16482</v>
      </c>
      <c r="B2" s="252">
        <v>43719</v>
      </c>
      <c r="C2" s="163" t="s">
        <v>314</v>
      </c>
      <c r="D2" s="161" t="s">
        <v>289</v>
      </c>
      <c r="E2" s="161"/>
      <c r="F2" s="161" t="s">
        <v>315</v>
      </c>
      <c r="G2" s="162">
        <v>43662</v>
      </c>
      <c r="H2" s="164" t="s">
        <v>316</v>
      </c>
      <c r="I2" s="164" t="s">
        <v>317</v>
      </c>
      <c r="J2" s="164"/>
      <c r="K2" s="161" t="s">
        <v>318</v>
      </c>
      <c r="L2" s="161" t="s">
        <v>514</v>
      </c>
      <c r="M2" s="165">
        <v>90.999999999999986</v>
      </c>
      <c r="N2" s="165">
        <v>19.336363636363636</v>
      </c>
      <c r="O2" s="170"/>
      <c r="P2" s="161"/>
      <c r="Q2" s="230"/>
      <c r="R2" s="166"/>
      <c r="S2" s="230"/>
      <c r="T2" s="161"/>
      <c r="U2" s="230"/>
      <c r="V2" s="230"/>
      <c r="W2" s="230"/>
      <c r="X2" s="161"/>
      <c r="Y2" s="165"/>
      <c r="Z2" s="165"/>
      <c r="AA2" s="165"/>
      <c r="AB2" s="165"/>
      <c r="AC2" s="165"/>
      <c r="AD2" s="165"/>
      <c r="AE2" s="230"/>
      <c r="AF2" s="161"/>
      <c r="AG2" s="161"/>
      <c r="AH2" s="230"/>
      <c r="AI2" s="161"/>
      <c r="AJ2" s="161"/>
      <c r="AK2" s="165"/>
      <c r="AL2" s="161"/>
      <c r="AM2" s="165"/>
      <c r="AN2" s="165"/>
      <c r="AO2" s="161" t="s">
        <v>319</v>
      </c>
      <c r="AP2" s="164" t="s">
        <v>317</v>
      </c>
      <c r="AQ2" s="164"/>
      <c r="AR2" s="164"/>
      <c r="AS2" s="167"/>
      <c r="AT2" s="164">
        <v>10</v>
      </c>
      <c r="AU2" s="164"/>
      <c r="AV2" s="164"/>
      <c r="AW2" s="164"/>
      <c r="AX2" s="164" t="s">
        <v>320</v>
      </c>
      <c r="AY2" s="246"/>
      <c r="AZ2" s="164">
        <v>0</v>
      </c>
      <c r="BA2" s="164">
        <v>0</v>
      </c>
      <c r="BB2" s="164">
        <v>0</v>
      </c>
      <c r="BC2" s="164">
        <v>0</v>
      </c>
      <c r="BD2" s="164">
        <v>0</v>
      </c>
      <c r="BE2" s="164">
        <v>0</v>
      </c>
      <c r="BF2" s="164">
        <v>0</v>
      </c>
      <c r="BG2" s="164">
        <v>0</v>
      </c>
      <c r="BH2" s="164">
        <v>0</v>
      </c>
      <c r="BI2" s="164">
        <v>0</v>
      </c>
      <c r="BJ2" s="164">
        <v>0</v>
      </c>
      <c r="BK2" s="164">
        <v>0</v>
      </c>
      <c r="BL2" s="164"/>
      <c r="BM2" s="164" t="s">
        <v>317</v>
      </c>
      <c r="BN2" s="164">
        <v>12</v>
      </c>
      <c r="BO2" s="164" t="s">
        <v>317</v>
      </c>
      <c r="BP2" s="177"/>
      <c r="BQ2" s="164"/>
      <c r="BR2" s="164"/>
      <c r="BS2" s="164"/>
      <c r="BT2" s="161"/>
      <c r="BU2" s="161"/>
      <c r="BV2" s="164"/>
      <c r="BW2" s="164" t="s">
        <v>321</v>
      </c>
      <c r="BX2" s="164"/>
      <c r="BY2" s="161"/>
      <c r="BZ2" s="254" t="s">
        <v>515</v>
      </c>
    </row>
    <row r="3" spans="1:108" ht="13" customHeight="1" x14ac:dyDescent="0.15">
      <c r="A3" s="161">
        <v>1100</v>
      </c>
      <c r="B3" s="252">
        <v>43719</v>
      </c>
      <c r="C3" s="163" t="s">
        <v>314</v>
      </c>
      <c r="D3" s="161" t="s">
        <v>289</v>
      </c>
      <c r="E3" s="161"/>
      <c r="F3" s="161" t="s">
        <v>315</v>
      </c>
      <c r="G3" s="162">
        <v>43678</v>
      </c>
      <c r="H3" s="164" t="s">
        <v>316</v>
      </c>
      <c r="I3" s="164" t="s">
        <v>317</v>
      </c>
      <c r="J3" s="164"/>
      <c r="K3" s="161" t="s">
        <v>322</v>
      </c>
      <c r="L3" s="161" t="s">
        <v>497</v>
      </c>
      <c r="M3" s="165">
        <v>92.6</v>
      </c>
      <c r="N3" s="165">
        <v>28.609090909090906</v>
      </c>
      <c r="O3" s="170"/>
      <c r="P3" s="161"/>
      <c r="Q3" s="230"/>
      <c r="R3" s="166"/>
      <c r="S3" s="230"/>
      <c r="T3" s="161"/>
      <c r="U3" s="230"/>
      <c r="V3" s="230"/>
      <c r="W3" s="230"/>
      <c r="X3" s="161"/>
      <c r="Y3" s="165"/>
      <c r="Z3" s="165"/>
      <c r="AA3" s="165"/>
      <c r="AB3" s="165"/>
      <c r="AC3" s="165"/>
      <c r="AD3" s="165"/>
      <c r="AE3" s="230"/>
      <c r="AF3" s="161"/>
      <c r="AG3" s="161"/>
      <c r="AH3" s="230"/>
      <c r="AI3" s="161"/>
      <c r="AJ3" s="161"/>
      <c r="AK3" s="165"/>
      <c r="AL3" s="161"/>
      <c r="AM3" s="165"/>
      <c r="AN3" s="165"/>
      <c r="AO3" s="161" t="s">
        <v>319</v>
      </c>
      <c r="AP3" s="164" t="s">
        <v>317</v>
      </c>
      <c r="AQ3" s="164"/>
      <c r="AR3" s="164"/>
      <c r="AS3" s="167"/>
      <c r="AT3" s="164">
        <v>7.6</v>
      </c>
      <c r="AU3" s="164"/>
      <c r="AV3" s="164"/>
      <c r="AW3" s="164"/>
      <c r="AX3" s="164" t="s">
        <v>320</v>
      </c>
      <c r="AY3" s="246"/>
      <c r="AZ3" s="164">
        <v>11</v>
      </c>
      <c r="BA3" s="164">
        <v>0</v>
      </c>
      <c r="BB3" s="164">
        <v>0</v>
      </c>
      <c r="BC3" s="164">
        <v>0</v>
      </c>
      <c r="BD3" s="164">
        <v>0</v>
      </c>
      <c r="BE3" s="164">
        <v>0</v>
      </c>
      <c r="BF3" s="164">
        <v>0</v>
      </c>
      <c r="BG3" s="164">
        <v>0</v>
      </c>
      <c r="BH3" s="164">
        <v>0</v>
      </c>
      <c r="BI3" s="164">
        <v>0</v>
      </c>
      <c r="BJ3" s="164">
        <v>0</v>
      </c>
      <c r="BK3" s="164">
        <v>0</v>
      </c>
      <c r="BL3" s="164"/>
      <c r="BM3" s="164" t="s">
        <v>317</v>
      </c>
      <c r="BN3" s="164">
        <v>12</v>
      </c>
      <c r="BO3" s="164" t="s">
        <v>317</v>
      </c>
      <c r="BP3" s="177"/>
      <c r="BQ3" s="164"/>
      <c r="BR3" s="164"/>
      <c r="BS3" s="164"/>
      <c r="BT3" s="161"/>
      <c r="BU3" s="170"/>
      <c r="BV3" s="164"/>
      <c r="BW3" s="164" t="s">
        <v>293</v>
      </c>
      <c r="BX3" s="164"/>
      <c r="BY3" s="161"/>
      <c r="BZ3" s="178" t="s">
        <v>519</v>
      </c>
    </row>
    <row r="4" spans="1:108" ht="13" customHeight="1" x14ac:dyDescent="0.15">
      <c r="A4" s="161">
        <v>605</v>
      </c>
      <c r="B4" s="252">
        <v>43719</v>
      </c>
      <c r="C4" s="163" t="s">
        <v>314</v>
      </c>
      <c r="D4" s="161" t="s">
        <v>289</v>
      </c>
      <c r="E4" s="161"/>
      <c r="F4" s="161" t="s">
        <v>315</v>
      </c>
      <c r="G4" s="162">
        <v>43677</v>
      </c>
      <c r="H4" s="164" t="s">
        <v>464</v>
      </c>
      <c r="I4" s="164" t="s">
        <v>317</v>
      </c>
      <c r="J4" s="164"/>
      <c r="K4" s="161" t="s">
        <v>323</v>
      </c>
      <c r="L4" s="161" t="s">
        <v>465</v>
      </c>
      <c r="M4" s="165">
        <v>72.972727272727269</v>
      </c>
      <c r="N4" s="165">
        <v>18.063636363636363</v>
      </c>
      <c r="O4" s="170"/>
      <c r="P4" s="161"/>
      <c r="Q4" s="230"/>
      <c r="R4" s="166"/>
      <c r="S4" s="230"/>
      <c r="T4" s="161"/>
      <c r="U4" s="230"/>
      <c r="V4" s="230"/>
      <c r="W4" s="230"/>
      <c r="X4" s="161"/>
      <c r="Y4" s="165"/>
      <c r="Z4" s="165"/>
      <c r="AA4" s="165"/>
      <c r="AB4" s="165"/>
      <c r="AC4" s="165"/>
      <c r="AD4" s="165"/>
      <c r="AE4" s="230"/>
      <c r="AF4" s="161"/>
      <c r="AG4" s="161"/>
      <c r="AH4" s="230"/>
      <c r="AI4" s="161"/>
      <c r="AJ4" s="161"/>
      <c r="AK4" s="230"/>
      <c r="AL4" s="161"/>
      <c r="AM4" s="165"/>
      <c r="AN4" s="165"/>
      <c r="AO4" s="161" t="s">
        <v>319</v>
      </c>
      <c r="AP4" s="164" t="s">
        <v>317</v>
      </c>
      <c r="AQ4" s="164"/>
      <c r="AR4" s="164"/>
      <c r="AS4" s="164"/>
      <c r="AT4" s="164">
        <v>10</v>
      </c>
      <c r="AU4" s="164"/>
      <c r="AV4" s="164"/>
      <c r="AW4" s="164"/>
      <c r="AX4" s="164" t="s">
        <v>320</v>
      </c>
      <c r="AY4" s="246"/>
      <c r="AZ4" s="164">
        <v>0</v>
      </c>
      <c r="BA4" s="164">
        <v>0</v>
      </c>
      <c r="BB4" s="164">
        <v>0</v>
      </c>
      <c r="BC4" s="164">
        <v>0</v>
      </c>
      <c r="BD4" s="164">
        <v>0</v>
      </c>
      <c r="BE4" s="164">
        <v>0</v>
      </c>
      <c r="BF4" s="164">
        <v>0</v>
      </c>
      <c r="BG4" s="164">
        <v>0</v>
      </c>
      <c r="BH4" s="164">
        <v>0</v>
      </c>
      <c r="BI4" s="164">
        <v>0</v>
      </c>
      <c r="BJ4" s="164">
        <v>0</v>
      </c>
      <c r="BK4" s="164">
        <v>0</v>
      </c>
      <c r="BL4" s="164"/>
      <c r="BM4" s="164" t="s">
        <v>317</v>
      </c>
      <c r="BN4" s="164">
        <v>12</v>
      </c>
      <c r="BO4" s="164" t="s">
        <v>317</v>
      </c>
      <c r="BP4" s="177"/>
      <c r="BQ4" s="164"/>
      <c r="BR4" s="164"/>
      <c r="BS4" s="164"/>
      <c r="BT4" s="170"/>
      <c r="BU4" s="170"/>
      <c r="BV4" s="164"/>
      <c r="BW4" s="164" t="s">
        <v>293</v>
      </c>
      <c r="BX4" s="164"/>
      <c r="BY4" s="161"/>
      <c r="BZ4" s="254" t="s">
        <v>522</v>
      </c>
      <c r="CA4" s="116"/>
    </row>
    <row r="5" spans="1:108" ht="13" customHeight="1" x14ac:dyDescent="0.15">
      <c r="A5" s="161">
        <v>11600</v>
      </c>
      <c r="B5" s="252">
        <v>43719</v>
      </c>
      <c r="C5" s="163" t="s">
        <v>314</v>
      </c>
      <c r="D5" s="161" t="s">
        <v>289</v>
      </c>
      <c r="E5" s="161"/>
      <c r="F5" s="161" t="s">
        <v>315</v>
      </c>
      <c r="G5" s="175">
        <v>43670</v>
      </c>
      <c r="H5" s="164" t="s">
        <v>316</v>
      </c>
      <c r="I5" s="164" t="s">
        <v>317</v>
      </c>
      <c r="J5" s="164"/>
      <c r="K5" s="161" t="s">
        <v>336</v>
      </c>
      <c r="L5" s="161" t="s">
        <v>445</v>
      </c>
      <c r="M5" s="165">
        <v>90.999999999999986</v>
      </c>
      <c r="N5" s="165">
        <v>19.245454545454546</v>
      </c>
      <c r="O5" s="170"/>
      <c r="P5" s="161"/>
      <c r="Q5" s="230"/>
      <c r="R5" s="166"/>
      <c r="S5" s="230"/>
      <c r="T5" s="161"/>
      <c r="U5" s="230"/>
      <c r="V5" s="230"/>
      <c r="W5" s="230"/>
      <c r="X5" s="161"/>
      <c r="Y5" s="165"/>
      <c r="Z5" s="165"/>
      <c r="AA5" s="165"/>
      <c r="AB5" s="165"/>
      <c r="AC5" s="165"/>
      <c r="AD5" s="230"/>
      <c r="AE5" s="230"/>
      <c r="AF5" s="161"/>
      <c r="AG5" s="161"/>
      <c r="AH5" s="230"/>
      <c r="AI5" s="161"/>
      <c r="AJ5" s="161"/>
      <c r="AK5" s="165"/>
      <c r="AL5" s="161"/>
      <c r="AM5" s="165"/>
      <c r="AN5" s="165"/>
      <c r="AO5" s="161" t="s">
        <v>319</v>
      </c>
      <c r="AP5" s="164" t="s">
        <v>317</v>
      </c>
      <c r="AQ5" s="164"/>
      <c r="AR5" s="164"/>
      <c r="AS5" s="167"/>
      <c r="AT5" s="164">
        <v>6</v>
      </c>
      <c r="AU5" s="164"/>
      <c r="AV5" s="164"/>
      <c r="AW5" s="164"/>
      <c r="AX5" s="164" t="s">
        <v>320</v>
      </c>
      <c r="AY5" s="246"/>
      <c r="AZ5" s="164">
        <v>0</v>
      </c>
      <c r="BA5" s="164">
        <v>0</v>
      </c>
      <c r="BB5" s="164">
        <v>0</v>
      </c>
      <c r="BC5" s="164">
        <v>0</v>
      </c>
      <c r="BD5" s="164">
        <v>0</v>
      </c>
      <c r="BE5" s="164">
        <v>0</v>
      </c>
      <c r="BF5" s="164">
        <v>0</v>
      </c>
      <c r="BG5" s="164">
        <v>0</v>
      </c>
      <c r="BH5" s="164">
        <v>0</v>
      </c>
      <c r="BI5" s="164">
        <v>0</v>
      </c>
      <c r="BJ5" s="164">
        <v>0</v>
      </c>
      <c r="BK5" s="164">
        <v>0</v>
      </c>
      <c r="BL5" s="164"/>
      <c r="BM5" s="164" t="s">
        <v>317</v>
      </c>
      <c r="BN5" s="164"/>
      <c r="BO5" s="164" t="s">
        <v>317</v>
      </c>
      <c r="BP5" s="177"/>
      <c r="BQ5" s="164"/>
      <c r="BR5" s="164"/>
      <c r="BS5" s="169"/>
      <c r="BT5" s="170"/>
      <c r="BU5" s="170"/>
      <c r="BV5" s="164"/>
      <c r="BW5" s="164" t="s">
        <v>293</v>
      </c>
      <c r="BX5" s="164"/>
      <c r="BY5" s="170"/>
      <c r="BZ5" s="178" t="s">
        <v>525</v>
      </c>
    </row>
    <row r="6" spans="1:108" ht="13" customHeight="1" x14ac:dyDescent="0.15">
      <c r="A6" s="161" t="s">
        <v>516</v>
      </c>
      <c r="B6" s="252">
        <v>43719</v>
      </c>
      <c r="C6" s="163" t="s">
        <v>314</v>
      </c>
      <c r="D6" s="161" t="s">
        <v>289</v>
      </c>
      <c r="E6" s="161"/>
      <c r="F6" s="161" t="s">
        <v>315</v>
      </c>
      <c r="G6" s="175">
        <v>43694</v>
      </c>
      <c r="H6" s="164" t="s">
        <v>316</v>
      </c>
      <c r="I6" s="164" t="s">
        <v>317</v>
      </c>
      <c r="J6" s="164"/>
      <c r="K6" s="161" t="s">
        <v>337</v>
      </c>
      <c r="L6" s="161" t="s">
        <v>529</v>
      </c>
      <c r="M6" s="165">
        <v>53.636363636363633</v>
      </c>
      <c r="N6" s="165">
        <v>24.09090909090909</v>
      </c>
      <c r="O6" s="170"/>
      <c r="P6" s="161"/>
      <c r="Q6" s="230"/>
      <c r="R6" s="166"/>
      <c r="S6" s="230"/>
      <c r="T6" s="161"/>
      <c r="U6" s="230"/>
      <c r="V6" s="230"/>
      <c r="W6" s="230"/>
      <c r="X6" s="161"/>
      <c r="Y6" s="165"/>
      <c r="Z6" s="165"/>
      <c r="AA6" s="165"/>
      <c r="AB6" s="165"/>
      <c r="AC6" s="165"/>
      <c r="AD6" s="230"/>
      <c r="AE6" s="230"/>
      <c r="AF6" s="161"/>
      <c r="AG6" s="161"/>
      <c r="AH6" s="230"/>
      <c r="AI6" s="161"/>
      <c r="AJ6" s="161"/>
      <c r="AK6" s="165"/>
      <c r="AL6" s="161"/>
      <c r="AM6" s="165"/>
      <c r="AN6" s="165"/>
      <c r="AO6" s="161" t="s">
        <v>319</v>
      </c>
      <c r="AP6" s="164" t="s">
        <v>317</v>
      </c>
      <c r="AQ6" s="164"/>
      <c r="AR6" s="164"/>
      <c r="AS6" s="167"/>
      <c r="AT6" s="164">
        <v>7.1</v>
      </c>
      <c r="AU6" s="164"/>
      <c r="AV6" s="164"/>
      <c r="AW6" s="164"/>
      <c r="AX6" s="164" t="s">
        <v>320</v>
      </c>
      <c r="AY6" s="246"/>
      <c r="AZ6" s="164">
        <v>0</v>
      </c>
      <c r="BA6" s="164">
        <v>0</v>
      </c>
      <c r="BB6" s="164">
        <v>0</v>
      </c>
      <c r="BC6" s="164">
        <v>0</v>
      </c>
      <c r="BD6" s="164">
        <v>0</v>
      </c>
      <c r="BE6" s="164">
        <v>0</v>
      </c>
      <c r="BF6" s="164">
        <v>0</v>
      </c>
      <c r="BG6" s="164">
        <v>0</v>
      </c>
      <c r="BH6" s="164">
        <v>0</v>
      </c>
      <c r="BI6" s="164">
        <v>0</v>
      </c>
      <c r="BJ6" s="164">
        <v>0</v>
      </c>
      <c r="BK6" s="164">
        <v>0</v>
      </c>
      <c r="BL6" s="164"/>
      <c r="BM6" s="164" t="s">
        <v>317</v>
      </c>
      <c r="BN6" s="164"/>
      <c r="BO6" s="164" t="s">
        <v>317</v>
      </c>
      <c r="BP6" s="177">
        <v>234.43636363636361</v>
      </c>
      <c r="BQ6" s="164"/>
      <c r="BR6" s="164"/>
      <c r="BS6" s="169"/>
      <c r="BT6" s="170"/>
      <c r="BU6" s="170"/>
      <c r="BV6" s="164"/>
      <c r="BW6" s="164" t="s">
        <v>293</v>
      </c>
      <c r="BX6" s="164"/>
      <c r="BY6" s="170"/>
      <c r="BZ6" s="254" t="s">
        <v>530</v>
      </c>
    </row>
    <row r="7" spans="1:108" ht="13" customHeight="1" x14ac:dyDescent="0.15">
      <c r="A7" s="161" t="s">
        <v>516</v>
      </c>
      <c r="B7" s="252">
        <v>43719</v>
      </c>
      <c r="C7" s="163" t="s">
        <v>314</v>
      </c>
      <c r="D7" s="161" t="s">
        <v>289</v>
      </c>
      <c r="E7" s="161"/>
      <c r="F7" s="161" t="s">
        <v>315</v>
      </c>
      <c r="G7" s="175">
        <v>43683</v>
      </c>
      <c r="H7" s="164" t="s">
        <v>316</v>
      </c>
      <c r="I7" s="164" t="s">
        <v>317</v>
      </c>
      <c r="J7" s="164"/>
      <c r="K7" s="161" t="s">
        <v>532</v>
      </c>
      <c r="L7" s="161" t="s">
        <v>533</v>
      </c>
      <c r="M7" s="165">
        <v>89.681818181818173</v>
      </c>
      <c r="N7" s="165">
        <v>25.081818181818178</v>
      </c>
      <c r="O7" s="170"/>
      <c r="P7" s="161"/>
      <c r="Q7" s="230"/>
      <c r="R7" s="166"/>
      <c r="S7" s="230"/>
      <c r="T7" s="161"/>
      <c r="U7" s="230"/>
      <c r="V7" s="230"/>
      <c r="W7" s="230"/>
      <c r="X7" s="161"/>
      <c r="Y7" s="165"/>
      <c r="Z7" s="165"/>
      <c r="AA7" s="165"/>
      <c r="AB7" s="165"/>
      <c r="AC7" s="165"/>
      <c r="AD7" s="230"/>
      <c r="AE7" s="230"/>
      <c r="AF7" s="161"/>
      <c r="AG7" s="161"/>
      <c r="AH7" s="230"/>
      <c r="AI7" s="161"/>
      <c r="AJ7" s="161"/>
      <c r="AK7" s="165"/>
      <c r="AL7" s="161"/>
      <c r="AM7" s="165"/>
      <c r="AN7" s="165"/>
      <c r="AO7" s="161" t="s">
        <v>319</v>
      </c>
      <c r="AP7" s="164" t="s">
        <v>317</v>
      </c>
      <c r="AQ7" s="164"/>
      <c r="AR7" s="164"/>
      <c r="AS7" s="167"/>
      <c r="AT7" s="164">
        <v>4.4000000000000004</v>
      </c>
      <c r="AU7" s="164"/>
      <c r="AV7" s="164"/>
      <c r="AW7" s="164"/>
      <c r="AX7" s="164" t="s">
        <v>320</v>
      </c>
      <c r="AY7" s="246"/>
      <c r="AZ7" s="164">
        <v>0</v>
      </c>
      <c r="BA7" s="164">
        <v>0</v>
      </c>
      <c r="BB7" s="164">
        <v>0</v>
      </c>
      <c r="BC7" s="164">
        <v>0</v>
      </c>
      <c r="BD7" s="164">
        <v>0</v>
      </c>
      <c r="BE7" s="164">
        <v>0</v>
      </c>
      <c r="BF7" s="164">
        <v>0</v>
      </c>
      <c r="BG7" s="164">
        <v>0</v>
      </c>
      <c r="BH7" s="164">
        <v>0</v>
      </c>
      <c r="BI7" s="164">
        <v>0</v>
      </c>
      <c r="BJ7" s="164">
        <v>0</v>
      </c>
      <c r="BK7" s="164">
        <v>0</v>
      </c>
      <c r="BL7" s="164"/>
      <c r="BM7" s="164" t="s">
        <v>317</v>
      </c>
      <c r="BN7" s="164"/>
      <c r="BO7" s="164" t="s">
        <v>317</v>
      </c>
      <c r="BP7" s="177"/>
      <c r="BQ7" s="164"/>
      <c r="BR7" s="164"/>
      <c r="BS7" s="169"/>
      <c r="BT7" s="170"/>
      <c r="BU7" s="170"/>
      <c r="BV7" s="164"/>
      <c r="BW7" s="164" t="s">
        <v>293</v>
      </c>
      <c r="BX7" s="164">
        <v>1</v>
      </c>
      <c r="BY7" s="170"/>
      <c r="BZ7" s="254" t="s">
        <v>534</v>
      </c>
    </row>
    <row r="8" spans="1:108" ht="13" customHeight="1" x14ac:dyDescent="0.15">
      <c r="A8" s="161">
        <v>606</v>
      </c>
      <c r="B8" s="252">
        <v>43719</v>
      </c>
      <c r="C8" s="163" t="s">
        <v>314</v>
      </c>
      <c r="D8" s="161" t="s">
        <v>289</v>
      </c>
      <c r="E8" s="161"/>
      <c r="F8" s="161" t="s">
        <v>315</v>
      </c>
      <c r="G8" s="162">
        <v>43677</v>
      </c>
      <c r="H8" s="164" t="s">
        <v>464</v>
      </c>
      <c r="I8" s="164" t="s">
        <v>317</v>
      </c>
      <c r="J8" s="164"/>
      <c r="K8" s="161" t="s">
        <v>323</v>
      </c>
      <c r="L8" s="161" t="s">
        <v>465</v>
      </c>
      <c r="M8" s="165">
        <v>92.6</v>
      </c>
      <c r="N8" s="165">
        <v>16.890909090909087</v>
      </c>
      <c r="O8" s="170" t="s">
        <v>326</v>
      </c>
      <c r="P8" s="161">
        <v>5500</v>
      </c>
      <c r="Q8" s="165">
        <v>19.945454545454545</v>
      </c>
      <c r="R8" s="166"/>
      <c r="S8" s="230"/>
      <c r="T8" s="161"/>
      <c r="U8" s="230"/>
      <c r="V8" s="230"/>
      <c r="W8" s="230"/>
      <c r="X8" s="161"/>
      <c r="Y8" s="165"/>
      <c r="Z8" s="165"/>
      <c r="AA8" s="165"/>
      <c r="AB8" s="165"/>
      <c r="AC8" s="165"/>
      <c r="AD8" s="165"/>
      <c r="AE8" s="230"/>
      <c r="AF8" s="161"/>
      <c r="AG8" s="161"/>
      <c r="AH8" s="230"/>
      <c r="AI8" s="161"/>
      <c r="AJ8" s="161"/>
      <c r="AK8" s="230"/>
      <c r="AL8" s="161"/>
      <c r="AM8" s="165"/>
      <c r="AN8" s="165"/>
      <c r="AO8" s="161" t="s">
        <v>327</v>
      </c>
      <c r="AP8" s="164" t="s">
        <v>317</v>
      </c>
      <c r="AQ8" s="164"/>
      <c r="AR8" s="164"/>
      <c r="AS8" s="164"/>
      <c r="AT8" s="164">
        <v>10</v>
      </c>
      <c r="AU8" s="164"/>
      <c r="AV8" s="164"/>
      <c r="AW8" s="164"/>
      <c r="AX8" s="164" t="s">
        <v>320</v>
      </c>
      <c r="AY8" s="246"/>
      <c r="AZ8" s="164">
        <v>0</v>
      </c>
      <c r="BA8" s="164">
        <v>0</v>
      </c>
      <c r="BB8" s="164">
        <v>0</v>
      </c>
      <c r="BC8" s="164">
        <v>0</v>
      </c>
      <c r="BD8" s="164">
        <v>0</v>
      </c>
      <c r="BE8" s="164">
        <v>0</v>
      </c>
      <c r="BF8" s="164">
        <v>0</v>
      </c>
      <c r="BG8" s="164">
        <v>0</v>
      </c>
      <c r="BH8" s="164">
        <v>0</v>
      </c>
      <c r="BI8" s="164">
        <v>0</v>
      </c>
      <c r="BJ8" s="164">
        <v>0</v>
      </c>
      <c r="BK8" s="164">
        <v>0</v>
      </c>
      <c r="BL8" s="164"/>
      <c r="BM8" s="164" t="s">
        <v>317</v>
      </c>
      <c r="BN8" s="164">
        <v>12</v>
      </c>
      <c r="BO8" s="164" t="s">
        <v>317</v>
      </c>
      <c r="BP8" s="177"/>
      <c r="BQ8" s="164"/>
      <c r="BR8" s="164"/>
      <c r="BS8" s="164"/>
      <c r="BT8" s="170"/>
      <c r="BU8" s="170"/>
      <c r="BV8" s="164"/>
      <c r="BW8" s="164" t="s">
        <v>293</v>
      </c>
      <c r="BX8" s="164"/>
      <c r="BY8" s="161"/>
      <c r="BZ8" s="178" t="s">
        <v>536</v>
      </c>
    </row>
    <row r="9" spans="1:108" ht="13" customHeight="1" x14ac:dyDescent="0.15">
      <c r="A9" s="161">
        <v>11601</v>
      </c>
      <c r="B9" s="252">
        <v>43719</v>
      </c>
      <c r="C9" s="163" t="s">
        <v>314</v>
      </c>
      <c r="D9" s="161" t="s">
        <v>289</v>
      </c>
      <c r="E9" s="161"/>
      <c r="F9" s="161" t="s">
        <v>315</v>
      </c>
      <c r="G9" s="175">
        <v>43670</v>
      </c>
      <c r="H9" s="164" t="s">
        <v>316</v>
      </c>
      <c r="I9" s="164" t="s">
        <v>317</v>
      </c>
      <c r="J9" s="164"/>
      <c r="K9" s="161" t="s">
        <v>336</v>
      </c>
      <c r="L9" s="161" t="s">
        <v>445</v>
      </c>
      <c r="M9" s="165">
        <v>104.99999999999999</v>
      </c>
      <c r="N9" s="165">
        <v>20</v>
      </c>
      <c r="O9" s="170" t="s">
        <v>326</v>
      </c>
      <c r="P9" s="161">
        <v>5400</v>
      </c>
      <c r="Q9" s="165">
        <v>21.999999999999996</v>
      </c>
      <c r="R9" s="166"/>
      <c r="S9" s="230"/>
      <c r="T9" s="161"/>
      <c r="U9" s="230"/>
      <c r="V9" s="230"/>
      <c r="W9" s="230"/>
      <c r="X9" s="161"/>
      <c r="Y9" s="165"/>
      <c r="Z9" s="165"/>
      <c r="AA9" s="165"/>
      <c r="AB9" s="165"/>
      <c r="AC9" s="165"/>
      <c r="AD9" s="230"/>
      <c r="AE9" s="230"/>
      <c r="AF9" s="161"/>
      <c r="AG9" s="161"/>
      <c r="AH9" s="230"/>
      <c r="AI9" s="161"/>
      <c r="AJ9" s="161"/>
      <c r="AK9" s="165"/>
      <c r="AL9" s="161"/>
      <c r="AM9" s="165"/>
      <c r="AN9" s="165"/>
      <c r="AO9" s="161" t="s">
        <v>327</v>
      </c>
      <c r="AP9" s="164" t="s">
        <v>317</v>
      </c>
      <c r="AQ9" s="164"/>
      <c r="AR9" s="164"/>
      <c r="AS9" s="167"/>
      <c r="AT9" s="164">
        <v>6</v>
      </c>
      <c r="AU9" s="164"/>
      <c r="AV9" s="164"/>
      <c r="AW9" s="164"/>
      <c r="AX9" s="164" t="s">
        <v>320</v>
      </c>
      <c r="AY9" s="246"/>
      <c r="AZ9" s="164">
        <v>0</v>
      </c>
      <c r="BA9" s="164">
        <v>0</v>
      </c>
      <c r="BB9" s="164">
        <v>0</v>
      </c>
      <c r="BC9" s="164">
        <v>0</v>
      </c>
      <c r="BD9" s="164">
        <v>0</v>
      </c>
      <c r="BE9" s="164">
        <v>0</v>
      </c>
      <c r="BF9" s="164">
        <v>0</v>
      </c>
      <c r="BG9" s="164">
        <v>0</v>
      </c>
      <c r="BH9" s="164">
        <v>0</v>
      </c>
      <c r="BI9" s="164">
        <v>0</v>
      </c>
      <c r="BJ9" s="164">
        <v>0</v>
      </c>
      <c r="BK9" s="164">
        <v>0</v>
      </c>
      <c r="BL9" s="164"/>
      <c r="BM9" s="164" t="s">
        <v>317</v>
      </c>
      <c r="BN9" s="164"/>
      <c r="BO9" s="164" t="s">
        <v>317</v>
      </c>
      <c r="BP9" s="177"/>
      <c r="BQ9" s="164"/>
      <c r="BR9" s="164"/>
      <c r="BS9" s="169"/>
      <c r="BT9" s="170"/>
      <c r="BU9" s="170"/>
      <c r="BV9" s="164"/>
      <c r="BW9" s="164" t="s">
        <v>293</v>
      </c>
      <c r="BX9" s="164"/>
      <c r="BY9" s="170"/>
      <c r="BZ9" s="172" t="s">
        <v>528</v>
      </c>
    </row>
    <row r="10" spans="1:108" ht="13" customHeight="1" x14ac:dyDescent="0.15">
      <c r="A10" s="161">
        <v>16483</v>
      </c>
      <c r="B10" s="252">
        <v>43719</v>
      </c>
      <c r="C10" s="163" t="s">
        <v>314</v>
      </c>
      <c r="D10" s="161" t="s">
        <v>289</v>
      </c>
      <c r="E10" s="161"/>
      <c r="F10" s="161" t="s">
        <v>328</v>
      </c>
      <c r="G10" s="162">
        <v>43662</v>
      </c>
      <c r="H10" s="164" t="s">
        <v>316</v>
      </c>
      <c r="I10" s="164" t="s">
        <v>317</v>
      </c>
      <c r="J10" s="164"/>
      <c r="K10" s="161" t="s">
        <v>318</v>
      </c>
      <c r="L10" s="161" t="s">
        <v>514</v>
      </c>
      <c r="M10" s="165">
        <v>90.999999999999986</v>
      </c>
      <c r="N10" s="165">
        <v>19.336363636363636</v>
      </c>
      <c r="O10" s="170"/>
      <c r="P10" s="161"/>
      <c r="Q10" s="230"/>
      <c r="R10" s="166"/>
      <c r="S10" s="230"/>
      <c r="T10" s="161"/>
      <c r="U10" s="230"/>
      <c r="V10" s="230"/>
      <c r="W10" s="230"/>
      <c r="X10" s="161"/>
      <c r="Y10" s="165"/>
      <c r="Z10" s="165"/>
      <c r="AA10" s="165"/>
      <c r="AB10" s="165"/>
      <c r="AC10" s="165"/>
      <c r="AD10" s="165"/>
      <c r="AE10" s="165">
        <v>13</v>
      </c>
      <c r="AF10" s="161"/>
      <c r="AG10" s="161"/>
      <c r="AH10" s="230"/>
      <c r="AI10" s="161"/>
      <c r="AJ10" s="161"/>
      <c r="AK10" s="165"/>
      <c r="AL10" s="161"/>
      <c r="AM10" s="165"/>
      <c r="AN10" s="165"/>
      <c r="AO10" s="161" t="s">
        <v>329</v>
      </c>
      <c r="AP10" s="164" t="s">
        <v>317</v>
      </c>
      <c r="AQ10" s="164"/>
      <c r="AR10" s="164"/>
      <c r="AS10" s="167"/>
      <c r="AT10" s="164">
        <v>10</v>
      </c>
      <c r="AU10" s="164"/>
      <c r="AV10" s="164"/>
      <c r="AW10" s="164"/>
      <c r="AX10" s="164" t="s">
        <v>320</v>
      </c>
      <c r="AY10" s="246"/>
      <c r="AZ10" s="164">
        <v>0</v>
      </c>
      <c r="BA10" s="164">
        <v>0</v>
      </c>
      <c r="BB10" s="164">
        <v>0</v>
      </c>
      <c r="BC10" s="164">
        <v>0</v>
      </c>
      <c r="BD10" s="164">
        <v>0</v>
      </c>
      <c r="BE10" s="164">
        <v>0</v>
      </c>
      <c r="BF10" s="164">
        <v>0</v>
      </c>
      <c r="BG10" s="164">
        <v>0</v>
      </c>
      <c r="BH10" s="164">
        <v>0</v>
      </c>
      <c r="BI10" s="164">
        <v>0</v>
      </c>
      <c r="BJ10" s="164">
        <v>0</v>
      </c>
      <c r="BK10" s="164">
        <v>0</v>
      </c>
      <c r="BL10" s="164"/>
      <c r="BM10" s="164" t="s">
        <v>317</v>
      </c>
      <c r="BN10" s="164">
        <v>12</v>
      </c>
      <c r="BO10" s="164" t="s">
        <v>317</v>
      </c>
      <c r="BP10" s="177"/>
      <c r="BQ10" s="164"/>
      <c r="BR10" s="164"/>
      <c r="BS10" s="164"/>
      <c r="BT10" s="161"/>
      <c r="BU10" s="161"/>
      <c r="BV10" s="164"/>
      <c r="BW10" s="164" t="s">
        <v>321</v>
      </c>
      <c r="BX10" s="164"/>
      <c r="BY10" s="161"/>
      <c r="BZ10" s="178" t="s">
        <v>518</v>
      </c>
    </row>
    <row r="11" spans="1:108" ht="13" customHeight="1" x14ac:dyDescent="0.15">
      <c r="A11" s="161">
        <v>1101</v>
      </c>
      <c r="B11" s="252">
        <v>43719</v>
      </c>
      <c r="C11" s="163" t="s">
        <v>314</v>
      </c>
      <c r="D11" s="161" t="s">
        <v>289</v>
      </c>
      <c r="E11" s="161"/>
      <c r="F11" s="161" t="s">
        <v>328</v>
      </c>
      <c r="G11" s="162">
        <v>43678</v>
      </c>
      <c r="H11" s="164" t="s">
        <v>316</v>
      </c>
      <c r="I11" s="164" t="s">
        <v>317</v>
      </c>
      <c r="J11" s="164"/>
      <c r="K11" s="161" t="s">
        <v>322</v>
      </c>
      <c r="L11" s="161" t="s">
        <v>497</v>
      </c>
      <c r="M11" s="165">
        <v>92.6</v>
      </c>
      <c r="N11" s="165">
        <v>28.609090909090906</v>
      </c>
      <c r="O11" s="170"/>
      <c r="P11" s="161"/>
      <c r="Q11" s="230"/>
      <c r="R11" s="166"/>
      <c r="S11" s="230"/>
      <c r="T11" s="161"/>
      <c r="U11" s="230"/>
      <c r="V11" s="230"/>
      <c r="W11" s="230"/>
      <c r="X11" s="161"/>
      <c r="Y11" s="165"/>
      <c r="Z11" s="165"/>
      <c r="AA11" s="165"/>
      <c r="AB11" s="165"/>
      <c r="AC11" s="165"/>
      <c r="AD11" s="165"/>
      <c r="AE11" s="165">
        <v>16.190909090909088</v>
      </c>
      <c r="AF11" s="161"/>
      <c r="AG11" s="161"/>
      <c r="AH11" s="230"/>
      <c r="AI11" s="161"/>
      <c r="AJ11" s="161"/>
      <c r="AK11" s="165"/>
      <c r="AL11" s="161"/>
      <c r="AM11" s="165"/>
      <c r="AN11" s="165"/>
      <c r="AO11" s="161" t="s">
        <v>329</v>
      </c>
      <c r="AP11" s="164" t="s">
        <v>317</v>
      </c>
      <c r="AQ11" s="164"/>
      <c r="AR11" s="164"/>
      <c r="AS11" s="167"/>
      <c r="AT11" s="164">
        <v>7.6</v>
      </c>
      <c r="AU11" s="164"/>
      <c r="AV11" s="164"/>
      <c r="AW11" s="164"/>
      <c r="AX11" s="164" t="s">
        <v>320</v>
      </c>
      <c r="AY11" s="246"/>
      <c r="AZ11" s="164">
        <v>11</v>
      </c>
      <c r="BA11" s="164">
        <v>0</v>
      </c>
      <c r="BB11" s="164">
        <v>0</v>
      </c>
      <c r="BC11" s="164">
        <v>0</v>
      </c>
      <c r="BD11" s="164">
        <v>0</v>
      </c>
      <c r="BE11" s="164">
        <v>0</v>
      </c>
      <c r="BF11" s="164">
        <v>0</v>
      </c>
      <c r="BG11" s="164">
        <v>0</v>
      </c>
      <c r="BH11" s="164">
        <v>0</v>
      </c>
      <c r="BI11" s="164">
        <v>0</v>
      </c>
      <c r="BJ11" s="164">
        <v>0</v>
      </c>
      <c r="BK11" s="164">
        <v>0</v>
      </c>
      <c r="BL11" s="164"/>
      <c r="BM11" s="164" t="s">
        <v>317</v>
      </c>
      <c r="BN11" s="164">
        <v>12</v>
      </c>
      <c r="BO11" s="164" t="s">
        <v>317</v>
      </c>
      <c r="BP11" s="177"/>
      <c r="BQ11" s="164"/>
      <c r="BR11" s="164"/>
      <c r="BS11" s="164"/>
      <c r="BT11" s="161"/>
      <c r="BU11" s="170"/>
      <c r="BV11" s="164"/>
      <c r="BW11" s="164" t="s">
        <v>321</v>
      </c>
      <c r="BX11" s="164"/>
      <c r="BY11" s="161"/>
      <c r="BZ11" s="161" t="s">
        <v>521</v>
      </c>
    </row>
    <row r="12" spans="1:108" ht="13" customHeight="1" x14ac:dyDescent="0.15">
      <c r="A12" s="161">
        <v>609</v>
      </c>
      <c r="B12" s="252">
        <v>43719</v>
      </c>
      <c r="C12" s="163" t="s">
        <v>314</v>
      </c>
      <c r="D12" s="161" t="s">
        <v>289</v>
      </c>
      <c r="E12" s="161"/>
      <c r="F12" s="161" t="s">
        <v>328</v>
      </c>
      <c r="G12" s="162">
        <v>43677</v>
      </c>
      <c r="H12" s="164" t="s">
        <v>464</v>
      </c>
      <c r="I12" s="164" t="s">
        <v>317</v>
      </c>
      <c r="J12" s="164"/>
      <c r="K12" s="161" t="s">
        <v>323</v>
      </c>
      <c r="L12" s="161" t="s">
        <v>465</v>
      </c>
      <c r="M12" s="165">
        <v>72.972727272727269</v>
      </c>
      <c r="N12" s="165">
        <v>18.063636363636363</v>
      </c>
      <c r="O12" s="170"/>
      <c r="P12" s="161"/>
      <c r="Q12" s="230"/>
      <c r="R12" s="166"/>
      <c r="S12" s="230"/>
      <c r="T12" s="161"/>
      <c r="U12" s="230"/>
      <c r="V12" s="230"/>
      <c r="W12" s="230"/>
      <c r="X12" s="161"/>
      <c r="Y12" s="165"/>
      <c r="Z12" s="165"/>
      <c r="AA12" s="165"/>
      <c r="AB12" s="165"/>
      <c r="AC12" s="165"/>
      <c r="AD12" s="165"/>
      <c r="AE12" s="165">
        <v>11.618181818181817</v>
      </c>
      <c r="AF12" s="161"/>
      <c r="AG12" s="161"/>
      <c r="AH12" s="230"/>
      <c r="AI12" s="161"/>
      <c r="AJ12" s="161"/>
      <c r="AK12" s="230"/>
      <c r="AL12" s="161"/>
      <c r="AM12" s="165"/>
      <c r="AN12" s="165"/>
      <c r="AO12" s="161" t="s">
        <v>479</v>
      </c>
      <c r="AP12" s="164" t="s">
        <v>317</v>
      </c>
      <c r="AQ12" s="164"/>
      <c r="AR12" s="164"/>
      <c r="AS12" s="164"/>
      <c r="AT12" s="164">
        <v>10</v>
      </c>
      <c r="AU12" s="164"/>
      <c r="AV12" s="164"/>
      <c r="AW12" s="164"/>
      <c r="AX12" s="164" t="s">
        <v>320</v>
      </c>
      <c r="AY12" s="246"/>
      <c r="AZ12" s="164">
        <v>0</v>
      </c>
      <c r="BA12" s="164">
        <v>0</v>
      </c>
      <c r="BB12" s="164">
        <v>0</v>
      </c>
      <c r="BC12" s="164">
        <v>0</v>
      </c>
      <c r="BD12" s="164">
        <v>0</v>
      </c>
      <c r="BE12" s="164">
        <v>0</v>
      </c>
      <c r="BF12" s="164">
        <v>0</v>
      </c>
      <c r="BG12" s="164">
        <v>0</v>
      </c>
      <c r="BH12" s="164">
        <v>0</v>
      </c>
      <c r="BI12" s="164">
        <v>0</v>
      </c>
      <c r="BJ12" s="164">
        <v>0</v>
      </c>
      <c r="BK12" s="164">
        <v>0</v>
      </c>
      <c r="BL12" s="164"/>
      <c r="BM12" s="164" t="s">
        <v>317</v>
      </c>
      <c r="BN12" s="164">
        <v>12</v>
      </c>
      <c r="BO12" s="164" t="s">
        <v>317</v>
      </c>
      <c r="BP12" s="177"/>
      <c r="BQ12" s="164"/>
      <c r="BR12" s="164"/>
      <c r="BS12" s="164"/>
      <c r="BT12" s="170"/>
      <c r="BU12" s="170"/>
      <c r="BV12" s="164"/>
      <c r="BW12" s="164" t="s">
        <v>293</v>
      </c>
      <c r="BX12" s="164"/>
      <c r="BY12" s="161"/>
      <c r="BZ12" s="161" t="s">
        <v>523</v>
      </c>
    </row>
    <row r="13" spans="1:108" ht="13" customHeight="1" x14ac:dyDescent="0.15">
      <c r="A13" s="161">
        <v>11602</v>
      </c>
      <c r="B13" s="252">
        <v>43719</v>
      </c>
      <c r="C13" s="163" t="s">
        <v>314</v>
      </c>
      <c r="D13" s="161" t="s">
        <v>289</v>
      </c>
      <c r="E13" s="161"/>
      <c r="F13" s="161" t="s">
        <v>328</v>
      </c>
      <c r="G13" s="175">
        <v>43670</v>
      </c>
      <c r="H13" s="164" t="s">
        <v>316</v>
      </c>
      <c r="I13" s="164" t="s">
        <v>317</v>
      </c>
      <c r="J13" s="164"/>
      <c r="K13" s="161" t="s">
        <v>336</v>
      </c>
      <c r="L13" s="161" t="s">
        <v>445</v>
      </c>
      <c r="M13" s="165">
        <v>90.999999999999986</v>
      </c>
      <c r="N13" s="165">
        <v>19.245454545454546</v>
      </c>
      <c r="O13" s="170"/>
      <c r="P13" s="161"/>
      <c r="Q13" s="230"/>
      <c r="R13" s="166"/>
      <c r="S13" s="230"/>
      <c r="T13" s="161"/>
      <c r="U13" s="230"/>
      <c r="V13" s="230"/>
      <c r="W13" s="230"/>
      <c r="X13" s="161"/>
      <c r="Y13" s="165"/>
      <c r="Z13" s="165"/>
      <c r="AA13" s="165"/>
      <c r="AB13" s="165"/>
      <c r="AC13" s="165"/>
      <c r="AD13" s="230"/>
      <c r="AE13" s="165">
        <v>13</v>
      </c>
      <c r="AF13" s="161"/>
      <c r="AG13" s="161"/>
      <c r="AH13" s="230"/>
      <c r="AI13" s="161"/>
      <c r="AJ13" s="161"/>
      <c r="AK13" s="165"/>
      <c r="AL13" s="161"/>
      <c r="AM13" s="165"/>
      <c r="AN13" s="165"/>
      <c r="AO13" s="161" t="s">
        <v>329</v>
      </c>
      <c r="AP13" s="164" t="s">
        <v>317</v>
      </c>
      <c r="AQ13" s="164"/>
      <c r="AR13" s="164"/>
      <c r="AS13" s="167"/>
      <c r="AT13" s="164">
        <v>6</v>
      </c>
      <c r="AU13" s="164"/>
      <c r="AV13" s="164"/>
      <c r="AW13" s="164"/>
      <c r="AX13" s="164" t="s">
        <v>320</v>
      </c>
      <c r="AY13" s="246"/>
      <c r="AZ13" s="164">
        <v>0</v>
      </c>
      <c r="BA13" s="164">
        <v>0</v>
      </c>
      <c r="BB13" s="164">
        <v>0</v>
      </c>
      <c r="BC13" s="164">
        <v>0</v>
      </c>
      <c r="BD13" s="164">
        <v>0</v>
      </c>
      <c r="BE13" s="164">
        <v>0</v>
      </c>
      <c r="BF13" s="164">
        <v>0</v>
      </c>
      <c r="BG13" s="164">
        <v>0</v>
      </c>
      <c r="BH13" s="164">
        <v>0</v>
      </c>
      <c r="BI13" s="164">
        <v>0</v>
      </c>
      <c r="BJ13" s="164">
        <v>0</v>
      </c>
      <c r="BK13" s="164">
        <v>0</v>
      </c>
      <c r="BL13" s="164"/>
      <c r="BM13" s="164" t="s">
        <v>317</v>
      </c>
      <c r="BN13" s="164"/>
      <c r="BO13" s="164" t="s">
        <v>317</v>
      </c>
      <c r="BP13" s="177"/>
      <c r="BQ13" s="164"/>
      <c r="BR13" s="164"/>
      <c r="BS13" s="169"/>
      <c r="BT13" s="170"/>
      <c r="BU13" s="170"/>
      <c r="BV13" s="164"/>
      <c r="BW13" s="164" t="s">
        <v>293</v>
      </c>
      <c r="BX13" s="164"/>
      <c r="BY13" s="170"/>
      <c r="BZ13" s="161" t="s">
        <v>527</v>
      </c>
    </row>
    <row r="14" spans="1:108" ht="13" customHeight="1" x14ac:dyDescent="0.15">
      <c r="A14" s="161" t="s">
        <v>516</v>
      </c>
      <c r="B14" s="252">
        <v>43719</v>
      </c>
      <c r="C14" s="163" t="s">
        <v>314</v>
      </c>
      <c r="D14" s="161" t="s">
        <v>289</v>
      </c>
      <c r="E14" s="161"/>
      <c r="F14" s="161" t="s">
        <v>330</v>
      </c>
      <c r="G14" s="162">
        <v>43662</v>
      </c>
      <c r="H14" s="164" t="s">
        <v>316</v>
      </c>
      <c r="I14" s="164" t="s">
        <v>317</v>
      </c>
      <c r="J14" s="164"/>
      <c r="K14" s="161" t="s">
        <v>318</v>
      </c>
      <c r="L14" s="161" t="s">
        <v>514</v>
      </c>
      <c r="M14" s="165">
        <v>90.999999999999986</v>
      </c>
      <c r="N14" s="165">
        <v>26.2</v>
      </c>
      <c r="O14" s="170"/>
      <c r="P14" s="161"/>
      <c r="Q14" s="230"/>
      <c r="R14" s="166"/>
      <c r="S14" s="230"/>
      <c r="T14" s="161"/>
      <c r="U14" s="230"/>
      <c r="V14" s="230"/>
      <c r="W14" s="165">
        <v>14.499999999999998</v>
      </c>
      <c r="X14" s="161"/>
      <c r="Y14" s="165"/>
      <c r="Z14" s="165"/>
      <c r="AA14" s="165"/>
      <c r="AB14" s="165"/>
      <c r="AC14" s="165"/>
      <c r="AD14" s="165"/>
      <c r="AE14" s="230"/>
      <c r="AF14" s="161"/>
      <c r="AG14" s="161"/>
      <c r="AH14" s="165">
        <v>17.799999999999997</v>
      </c>
      <c r="AI14" s="161"/>
      <c r="AJ14" s="161"/>
      <c r="AK14" s="165"/>
      <c r="AL14" s="161"/>
      <c r="AM14" s="165"/>
      <c r="AN14" s="165"/>
      <c r="AO14" s="161" t="s">
        <v>331</v>
      </c>
      <c r="AP14" s="164" t="s">
        <v>317</v>
      </c>
      <c r="AQ14" s="164"/>
      <c r="AR14" s="164"/>
      <c r="AS14" s="167"/>
      <c r="AT14" s="164">
        <v>10</v>
      </c>
      <c r="AU14" s="164"/>
      <c r="AV14" s="164"/>
      <c r="AW14" s="164"/>
      <c r="AX14" s="164" t="s">
        <v>320</v>
      </c>
      <c r="AY14" s="246"/>
      <c r="AZ14" s="164">
        <v>0</v>
      </c>
      <c r="BA14" s="164">
        <v>0</v>
      </c>
      <c r="BB14" s="164">
        <v>0</v>
      </c>
      <c r="BC14" s="164">
        <v>0</v>
      </c>
      <c r="BD14" s="164">
        <v>0</v>
      </c>
      <c r="BE14" s="164">
        <v>0</v>
      </c>
      <c r="BF14" s="164">
        <v>0</v>
      </c>
      <c r="BG14" s="164">
        <v>0</v>
      </c>
      <c r="BH14" s="164">
        <v>0</v>
      </c>
      <c r="BI14" s="164">
        <v>0</v>
      </c>
      <c r="BJ14" s="164">
        <v>0</v>
      </c>
      <c r="BK14" s="164">
        <v>0</v>
      </c>
      <c r="BL14" s="164"/>
      <c r="BM14" s="164" t="s">
        <v>317</v>
      </c>
      <c r="BN14" s="164">
        <v>12</v>
      </c>
      <c r="BO14" s="164" t="s">
        <v>317</v>
      </c>
      <c r="BP14" s="177"/>
      <c r="BQ14" s="164"/>
      <c r="BR14" s="164"/>
      <c r="BS14" s="164"/>
      <c r="BT14" s="161"/>
      <c r="BU14" s="161"/>
      <c r="BV14" s="164"/>
      <c r="BW14" s="164" t="s">
        <v>321</v>
      </c>
      <c r="BX14" s="164"/>
      <c r="BY14" s="161"/>
      <c r="BZ14" s="178" t="s">
        <v>517</v>
      </c>
    </row>
    <row r="15" spans="1:108" ht="13" customHeight="1" x14ac:dyDescent="0.15">
      <c r="A15" s="161">
        <v>1103</v>
      </c>
      <c r="B15" s="252">
        <v>43719</v>
      </c>
      <c r="C15" s="163" t="s">
        <v>314</v>
      </c>
      <c r="D15" s="161" t="s">
        <v>289</v>
      </c>
      <c r="E15" s="161"/>
      <c r="F15" s="161" t="s">
        <v>330</v>
      </c>
      <c r="G15" s="162">
        <v>43678</v>
      </c>
      <c r="H15" s="164" t="s">
        <v>316</v>
      </c>
      <c r="I15" s="164" t="s">
        <v>317</v>
      </c>
      <c r="J15" s="164"/>
      <c r="K15" s="161" t="s">
        <v>322</v>
      </c>
      <c r="L15" s="161" t="s">
        <v>497</v>
      </c>
      <c r="M15" s="165">
        <v>85.999999999999986</v>
      </c>
      <c r="N15" s="165">
        <v>33.509090909090908</v>
      </c>
      <c r="O15" s="170"/>
      <c r="P15" s="161"/>
      <c r="Q15" s="230"/>
      <c r="R15" s="166"/>
      <c r="S15" s="230"/>
      <c r="T15" s="161"/>
      <c r="U15" s="230"/>
      <c r="V15" s="230"/>
      <c r="W15" s="165">
        <v>18.399999999999999</v>
      </c>
      <c r="X15" s="161"/>
      <c r="Y15" s="165"/>
      <c r="Z15" s="165"/>
      <c r="AA15" s="165"/>
      <c r="AB15" s="165"/>
      <c r="AC15" s="165"/>
      <c r="AD15" s="165"/>
      <c r="AE15" s="230"/>
      <c r="AF15" s="161"/>
      <c r="AG15" s="161"/>
      <c r="AH15" s="165">
        <v>24.27272727272727</v>
      </c>
      <c r="AI15" s="161"/>
      <c r="AJ15" s="161"/>
      <c r="AK15" s="165"/>
      <c r="AL15" s="161"/>
      <c r="AM15" s="165"/>
      <c r="AN15" s="165"/>
      <c r="AO15" s="161" t="s">
        <v>331</v>
      </c>
      <c r="AP15" s="164" t="s">
        <v>317</v>
      </c>
      <c r="AQ15" s="164"/>
      <c r="AR15" s="164"/>
      <c r="AS15" s="167"/>
      <c r="AT15" s="164">
        <v>7.6</v>
      </c>
      <c r="AU15" s="164"/>
      <c r="AV15" s="164"/>
      <c r="AW15" s="164"/>
      <c r="AX15" s="164" t="s">
        <v>320</v>
      </c>
      <c r="AY15" s="246"/>
      <c r="AZ15" s="164">
        <v>11</v>
      </c>
      <c r="BA15" s="164">
        <v>0</v>
      </c>
      <c r="BB15" s="164">
        <v>0</v>
      </c>
      <c r="BC15" s="164">
        <v>0</v>
      </c>
      <c r="BD15" s="164">
        <v>0</v>
      </c>
      <c r="BE15" s="164">
        <v>0</v>
      </c>
      <c r="BF15" s="164">
        <v>0</v>
      </c>
      <c r="BG15" s="164">
        <v>0</v>
      </c>
      <c r="BH15" s="164">
        <v>0</v>
      </c>
      <c r="BI15" s="164">
        <v>0</v>
      </c>
      <c r="BJ15" s="164">
        <v>0</v>
      </c>
      <c r="BK15" s="164">
        <v>0</v>
      </c>
      <c r="BL15" s="164"/>
      <c r="BM15" s="164" t="s">
        <v>317</v>
      </c>
      <c r="BN15" s="164">
        <v>12</v>
      </c>
      <c r="BO15" s="164" t="s">
        <v>317</v>
      </c>
      <c r="BP15" s="177"/>
      <c r="BQ15" s="164"/>
      <c r="BR15" s="164"/>
      <c r="BS15" s="164"/>
      <c r="BT15" s="161"/>
      <c r="BU15" s="170"/>
      <c r="BV15" s="164"/>
      <c r="BW15" s="164" t="s">
        <v>321</v>
      </c>
      <c r="BX15" s="164"/>
      <c r="BY15" s="161"/>
      <c r="BZ15" s="178" t="s">
        <v>520</v>
      </c>
      <c r="CA15" s="178"/>
    </row>
    <row r="16" spans="1:108" ht="13" customHeight="1" x14ac:dyDescent="0.15">
      <c r="A16" s="161">
        <v>608</v>
      </c>
      <c r="B16" s="252">
        <v>43719</v>
      </c>
      <c r="C16" s="163" t="s">
        <v>314</v>
      </c>
      <c r="D16" s="161" t="s">
        <v>289</v>
      </c>
      <c r="E16" s="161"/>
      <c r="F16" s="161" t="s">
        <v>330</v>
      </c>
      <c r="G16" s="162">
        <v>43677</v>
      </c>
      <c r="H16" s="164" t="s">
        <v>464</v>
      </c>
      <c r="I16" s="164" t="s">
        <v>317</v>
      </c>
      <c r="J16" s="164"/>
      <c r="K16" s="161" t="s">
        <v>323</v>
      </c>
      <c r="L16" s="161" t="s">
        <v>465</v>
      </c>
      <c r="M16" s="165">
        <v>72.972727272727269</v>
      </c>
      <c r="N16" s="165">
        <v>24.254545454545454</v>
      </c>
      <c r="O16" s="170"/>
      <c r="P16" s="161"/>
      <c r="Q16" s="230"/>
      <c r="R16" s="166"/>
      <c r="S16" s="230"/>
      <c r="T16" s="161"/>
      <c r="U16" s="230"/>
      <c r="V16" s="230"/>
      <c r="W16" s="165">
        <v>13.445454545454544</v>
      </c>
      <c r="X16" s="161"/>
      <c r="Y16" s="165"/>
      <c r="Z16" s="165"/>
      <c r="AA16" s="165"/>
      <c r="AB16" s="165"/>
      <c r="AC16" s="165"/>
      <c r="AD16" s="165"/>
      <c r="AE16" s="230"/>
      <c r="AF16" s="161"/>
      <c r="AG16" s="161"/>
      <c r="AH16" s="165">
        <v>17.081818181818178</v>
      </c>
      <c r="AI16" s="161"/>
      <c r="AJ16" s="161"/>
      <c r="AK16" s="230"/>
      <c r="AL16" s="161"/>
      <c r="AM16" s="165"/>
      <c r="AN16" s="165"/>
      <c r="AO16" s="161" t="s">
        <v>331</v>
      </c>
      <c r="AP16" s="164" t="s">
        <v>317</v>
      </c>
      <c r="AQ16" s="164"/>
      <c r="AR16" s="164"/>
      <c r="AS16" s="164"/>
      <c r="AT16" s="164">
        <v>10</v>
      </c>
      <c r="AU16" s="164"/>
      <c r="AV16" s="164"/>
      <c r="AW16" s="164"/>
      <c r="AX16" s="164" t="s">
        <v>320</v>
      </c>
      <c r="AY16" s="246"/>
      <c r="AZ16" s="164">
        <v>0</v>
      </c>
      <c r="BA16" s="164">
        <v>0</v>
      </c>
      <c r="BB16" s="164">
        <v>0</v>
      </c>
      <c r="BC16" s="164">
        <v>0</v>
      </c>
      <c r="BD16" s="164">
        <v>0</v>
      </c>
      <c r="BE16" s="164">
        <v>0</v>
      </c>
      <c r="BF16" s="164">
        <v>0</v>
      </c>
      <c r="BG16" s="164">
        <v>0</v>
      </c>
      <c r="BH16" s="164">
        <v>0</v>
      </c>
      <c r="BI16" s="164">
        <v>0</v>
      </c>
      <c r="BJ16" s="164">
        <v>0</v>
      </c>
      <c r="BK16" s="164">
        <v>0</v>
      </c>
      <c r="BL16" s="164"/>
      <c r="BM16" s="164" t="s">
        <v>317</v>
      </c>
      <c r="BN16" s="164">
        <v>12</v>
      </c>
      <c r="BO16" s="164" t="s">
        <v>317</v>
      </c>
      <c r="BP16" s="177"/>
      <c r="BQ16" s="164"/>
      <c r="BR16" s="164"/>
      <c r="BS16" s="164"/>
      <c r="BT16" s="170"/>
      <c r="BU16" s="170"/>
      <c r="BV16" s="164"/>
      <c r="BW16" s="164" t="s">
        <v>293</v>
      </c>
      <c r="BX16" s="164"/>
      <c r="BY16" s="161"/>
      <c r="BZ16" s="178" t="s">
        <v>524</v>
      </c>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row>
    <row r="17" spans="1:78" ht="13" customHeight="1" x14ac:dyDescent="0.15">
      <c r="A17" s="161">
        <v>11604</v>
      </c>
      <c r="B17" s="252">
        <v>43719</v>
      </c>
      <c r="C17" s="163" t="s">
        <v>314</v>
      </c>
      <c r="D17" s="161" t="s">
        <v>289</v>
      </c>
      <c r="E17" s="161"/>
      <c r="F17" s="161" t="s">
        <v>330</v>
      </c>
      <c r="G17" s="175">
        <v>43670</v>
      </c>
      <c r="H17" s="164" t="s">
        <v>316</v>
      </c>
      <c r="I17" s="164" t="s">
        <v>317</v>
      </c>
      <c r="J17" s="164"/>
      <c r="K17" s="161" t="s">
        <v>336</v>
      </c>
      <c r="L17" s="161" t="s">
        <v>445</v>
      </c>
      <c r="M17" s="165">
        <v>90.999999999999986</v>
      </c>
      <c r="N17" s="165">
        <v>26.2</v>
      </c>
      <c r="O17" s="170"/>
      <c r="P17" s="161"/>
      <c r="Q17" s="230"/>
      <c r="R17" s="166"/>
      <c r="S17" s="230"/>
      <c r="T17" s="161"/>
      <c r="U17" s="230"/>
      <c r="V17" s="230"/>
      <c r="W17" s="165">
        <v>14.499999999999998</v>
      </c>
      <c r="X17" s="161"/>
      <c r="Y17" s="165"/>
      <c r="Z17" s="165"/>
      <c r="AA17" s="165"/>
      <c r="AB17" s="165"/>
      <c r="AC17" s="165"/>
      <c r="AD17" s="230"/>
      <c r="AE17" s="230"/>
      <c r="AF17" s="161"/>
      <c r="AG17" s="161"/>
      <c r="AH17" s="165">
        <v>17.799999999999997</v>
      </c>
      <c r="AI17" s="161"/>
      <c r="AJ17" s="161"/>
      <c r="AK17" s="165"/>
      <c r="AL17" s="161"/>
      <c r="AM17" s="165"/>
      <c r="AN17" s="165"/>
      <c r="AO17" s="161" t="s">
        <v>331</v>
      </c>
      <c r="AP17" s="164" t="s">
        <v>317</v>
      </c>
      <c r="AQ17" s="164"/>
      <c r="AR17" s="164"/>
      <c r="AS17" s="167"/>
      <c r="AT17" s="164">
        <v>6</v>
      </c>
      <c r="AU17" s="164"/>
      <c r="AV17" s="164"/>
      <c r="AW17" s="164"/>
      <c r="AX17" s="164" t="s">
        <v>320</v>
      </c>
      <c r="AY17" s="246"/>
      <c r="AZ17" s="164">
        <v>0</v>
      </c>
      <c r="BA17" s="164">
        <v>0</v>
      </c>
      <c r="BB17" s="164">
        <v>0</v>
      </c>
      <c r="BC17" s="164">
        <v>0</v>
      </c>
      <c r="BD17" s="164">
        <v>0</v>
      </c>
      <c r="BE17" s="164">
        <v>0</v>
      </c>
      <c r="BF17" s="164">
        <v>0</v>
      </c>
      <c r="BG17" s="164">
        <v>0</v>
      </c>
      <c r="BH17" s="164">
        <v>0</v>
      </c>
      <c r="BI17" s="164">
        <v>0</v>
      </c>
      <c r="BJ17" s="164">
        <v>0</v>
      </c>
      <c r="BK17" s="164">
        <v>0</v>
      </c>
      <c r="BL17" s="164"/>
      <c r="BM17" s="164" t="s">
        <v>317</v>
      </c>
      <c r="BN17" s="164"/>
      <c r="BO17" s="164" t="s">
        <v>317</v>
      </c>
      <c r="BP17" s="177"/>
      <c r="BQ17" s="164"/>
      <c r="BR17" s="164"/>
      <c r="BS17" s="169"/>
      <c r="BT17" s="170"/>
      <c r="BU17" s="170"/>
      <c r="BV17" s="164"/>
      <c r="BW17" s="164" t="s">
        <v>293</v>
      </c>
      <c r="BX17" s="164"/>
      <c r="BY17" s="170"/>
      <c r="BZ17" s="178" t="s">
        <v>526</v>
      </c>
    </row>
    <row r="18" spans="1:78" ht="13" customHeight="1" x14ac:dyDescent="0.15">
      <c r="A18" s="161" t="s">
        <v>516</v>
      </c>
      <c r="B18" s="252">
        <v>43719</v>
      </c>
      <c r="C18" s="163" t="s">
        <v>314</v>
      </c>
      <c r="D18" s="161" t="s">
        <v>289</v>
      </c>
      <c r="E18" s="161"/>
      <c r="F18" s="161" t="s">
        <v>330</v>
      </c>
      <c r="G18" s="175">
        <v>43694</v>
      </c>
      <c r="H18" s="164" t="s">
        <v>316</v>
      </c>
      <c r="I18" s="164" t="s">
        <v>317</v>
      </c>
      <c r="J18" s="164"/>
      <c r="K18" s="161" t="s">
        <v>337</v>
      </c>
      <c r="L18" s="161" t="s">
        <v>529</v>
      </c>
      <c r="M18" s="165">
        <v>53.636363636363633</v>
      </c>
      <c r="N18" s="165">
        <v>29.999999999999996</v>
      </c>
      <c r="O18" s="170"/>
      <c r="P18" s="161"/>
      <c r="Q18" s="230"/>
      <c r="R18" s="166"/>
      <c r="S18" s="230"/>
      <c r="T18" s="161"/>
      <c r="U18" s="230"/>
      <c r="V18" s="230"/>
      <c r="W18" s="165">
        <v>20.454545454545453</v>
      </c>
      <c r="X18" s="161"/>
      <c r="Y18" s="165"/>
      <c r="Z18" s="165"/>
      <c r="AA18" s="165"/>
      <c r="AB18" s="165"/>
      <c r="AC18" s="165"/>
      <c r="AD18" s="230"/>
      <c r="AE18" s="230"/>
      <c r="AF18" s="161"/>
      <c r="AG18" s="161"/>
      <c r="AH18" s="165">
        <v>22.727272727272727</v>
      </c>
      <c r="AI18" s="161"/>
      <c r="AJ18" s="161"/>
      <c r="AK18" s="165"/>
      <c r="AL18" s="161"/>
      <c r="AM18" s="165"/>
      <c r="AN18" s="165"/>
      <c r="AO18" s="161" t="s">
        <v>331</v>
      </c>
      <c r="AP18" s="164" t="s">
        <v>317</v>
      </c>
      <c r="AQ18" s="164"/>
      <c r="AR18" s="164"/>
      <c r="AS18" s="167"/>
      <c r="AT18" s="164">
        <v>7.1</v>
      </c>
      <c r="AU18" s="164"/>
      <c r="AV18" s="164"/>
      <c r="AW18" s="164"/>
      <c r="AX18" s="164" t="s">
        <v>320</v>
      </c>
      <c r="AY18" s="246"/>
      <c r="AZ18" s="164">
        <v>0</v>
      </c>
      <c r="BA18" s="164">
        <v>0</v>
      </c>
      <c r="BB18" s="164">
        <v>0</v>
      </c>
      <c r="BC18" s="164">
        <v>0</v>
      </c>
      <c r="BD18" s="164">
        <v>0</v>
      </c>
      <c r="BE18" s="164">
        <v>0</v>
      </c>
      <c r="BF18" s="164">
        <v>0</v>
      </c>
      <c r="BG18" s="164">
        <v>0</v>
      </c>
      <c r="BH18" s="164">
        <v>0</v>
      </c>
      <c r="BI18" s="164">
        <v>0</v>
      </c>
      <c r="BJ18" s="164">
        <v>0</v>
      </c>
      <c r="BK18" s="164">
        <v>0</v>
      </c>
      <c r="BL18" s="164"/>
      <c r="BM18" s="164" t="s">
        <v>317</v>
      </c>
      <c r="BN18" s="164"/>
      <c r="BO18" s="164" t="s">
        <v>317</v>
      </c>
      <c r="BP18" s="177">
        <v>234.43636363636361</v>
      </c>
      <c r="BQ18" s="164"/>
      <c r="BR18" s="164"/>
      <c r="BS18" s="169"/>
      <c r="BT18" s="170"/>
      <c r="BU18" s="170"/>
      <c r="BV18" s="164"/>
      <c r="BW18" s="164" t="s">
        <v>293</v>
      </c>
      <c r="BX18" s="164"/>
      <c r="BY18" s="170"/>
      <c r="BZ18" s="178" t="s">
        <v>531</v>
      </c>
    </row>
    <row r="19" spans="1:78" ht="13" customHeight="1" x14ac:dyDescent="0.15">
      <c r="A19" s="161" t="s">
        <v>516</v>
      </c>
      <c r="B19" s="252">
        <v>43719</v>
      </c>
      <c r="C19" s="163" t="s">
        <v>314</v>
      </c>
      <c r="D19" s="161" t="s">
        <v>289</v>
      </c>
      <c r="E19" s="161"/>
      <c r="F19" s="161" t="s">
        <v>330</v>
      </c>
      <c r="G19" s="175">
        <v>43683</v>
      </c>
      <c r="H19" s="164" t="s">
        <v>316</v>
      </c>
      <c r="I19" s="164" t="s">
        <v>317</v>
      </c>
      <c r="J19" s="164"/>
      <c r="K19" s="161" t="s">
        <v>532</v>
      </c>
      <c r="L19" s="161" t="s">
        <v>533</v>
      </c>
      <c r="M19" s="165">
        <v>89.581818181818178</v>
      </c>
      <c r="N19" s="165">
        <v>33.81818181818182</v>
      </c>
      <c r="O19" s="170"/>
      <c r="P19" s="161"/>
      <c r="Q19" s="230"/>
      <c r="R19" s="166"/>
      <c r="S19" s="230"/>
      <c r="T19" s="161"/>
      <c r="U19" s="230"/>
      <c r="V19" s="230"/>
      <c r="W19" s="165">
        <v>16.90909090909091</v>
      </c>
      <c r="X19" s="161"/>
      <c r="Y19" s="165"/>
      <c r="Z19" s="165"/>
      <c r="AA19" s="165"/>
      <c r="AB19" s="165"/>
      <c r="AC19" s="165"/>
      <c r="AD19" s="230"/>
      <c r="AE19" s="230"/>
      <c r="AF19" s="161"/>
      <c r="AG19" s="161"/>
      <c r="AH19" s="165">
        <v>24.890909090909087</v>
      </c>
      <c r="AI19" s="161"/>
      <c r="AJ19" s="161"/>
      <c r="AK19" s="165"/>
      <c r="AL19" s="161"/>
      <c r="AM19" s="165"/>
      <c r="AN19" s="165"/>
      <c r="AO19" s="161" t="s">
        <v>331</v>
      </c>
      <c r="AP19" s="164" t="s">
        <v>317</v>
      </c>
      <c r="AQ19" s="164"/>
      <c r="AR19" s="164"/>
      <c r="AS19" s="167"/>
      <c r="AT19" s="164">
        <v>4.4000000000000004</v>
      </c>
      <c r="AU19" s="164"/>
      <c r="AV19" s="164"/>
      <c r="AW19" s="164"/>
      <c r="AX19" s="164" t="s">
        <v>320</v>
      </c>
      <c r="AY19" s="246"/>
      <c r="AZ19" s="164">
        <v>0</v>
      </c>
      <c r="BA19" s="164">
        <v>0</v>
      </c>
      <c r="BB19" s="164">
        <v>0</v>
      </c>
      <c r="BC19" s="164">
        <v>0</v>
      </c>
      <c r="BD19" s="164">
        <v>0</v>
      </c>
      <c r="BE19" s="164">
        <v>0</v>
      </c>
      <c r="BF19" s="164">
        <v>0</v>
      </c>
      <c r="BG19" s="164">
        <v>0</v>
      </c>
      <c r="BH19" s="164">
        <v>0</v>
      </c>
      <c r="BI19" s="164">
        <v>0</v>
      </c>
      <c r="BJ19" s="164">
        <v>0</v>
      </c>
      <c r="BK19" s="164">
        <v>0</v>
      </c>
      <c r="BL19" s="164"/>
      <c r="BM19" s="164" t="s">
        <v>317</v>
      </c>
      <c r="BN19" s="164"/>
      <c r="BO19" s="164" t="s">
        <v>317</v>
      </c>
      <c r="BP19" s="177"/>
      <c r="BQ19" s="164"/>
      <c r="BR19" s="164"/>
      <c r="BS19" s="169"/>
      <c r="BT19" s="170"/>
      <c r="BU19" s="170"/>
      <c r="BV19" s="164"/>
      <c r="BW19" s="164" t="s">
        <v>293</v>
      </c>
      <c r="BX19" s="164">
        <v>1</v>
      </c>
      <c r="BY19" s="170"/>
      <c r="BZ19" s="178" t="s">
        <v>535</v>
      </c>
    </row>
  </sheetData>
  <sheetProtection algorithmName="SHA-512" hashValue="rwFH/IZypm2fygukRkStinnTpiMJvC+0eZN3KK770LLgigpscmItCNcCX2KR2wA230FZahcs6l8CWl6JL0zlwA==" saltValue="NUJ07cFhgDEtdSPFlepGiA==" spinCount="100000" sheet="1" objects="1" scenarios="1"/>
  <hyperlinks>
    <hyperlink ref="BZ6" r:id="rId1" xr:uid="{BF3F9581-14EB-F645-8FCC-5CFB1AA82287}"/>
    <hyperlink ref="BZ7" r:id="rId2" xr:uid="{FB831D2F-ECCE-D644-B315-6628DC2E16F0}"/>
    <hyperlink ref="BZ2" r:id="rId3" xr:uid="{B8BC3F22-CFD0-3843-8E24-A8479BB552D7}"/>
    <hyperlink ref="BZ4" r:id="rId4" xr:uid="{B6B67A30-DFB5-6A4F-8810-178F461645ED}"/>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211A9-4CD7-8B41-ABDF-D8837B79C3FB}">
  <sheetPr codeName="Sheet20"/>
  <dimension ref="A1:DE15"/>
  <sheetViews>
    <sheetView topLeftCell="C1" zoomScale="150" zoomScaleNormal="150" workbookViewId="0">
      <pane xSplit="10" ySplit="1" topLeftCell="M2" activePane="bottomRight" state="frozen"/>
      <selection activeCell="A20" sqref="A20:XFD59"/>
      <selection pane="topRight" activeCell="A20" sqref="A20:XFD59"/>
      <selection pane="bottomLeft" activeCell="A20" sqref="A20:XFD59"/>
      <selection pane="bottomRight" activeCell="A20" sqref="A20:XFD59"/>
    </sheetView>
  </sheetViews>
  <sheetFormatPr baseColWidth="10" defaultRowHeight="13" x14ac:dyDescent="0.15"/>
  <cols>
    <col min="6" max="6" width="14" bestFit="1" customWidth="1"/>
    <col min="11" max="11" width="15.1640625" customWidth="1"/>
    <col min="12" max="12" width="25" customWidth="1"/>
    <col min="41" max="41" width="15.5" customWidth="1"/>
    <col min="45" max="45" width="10.83203125" customWidth="1"/>
  </cols>
  <sheetData>
    <row r="1" spans="1:109" ht="84" x14ac:dyDescent="0.15">
      <c r="A1" s="44" t="s">
        <v>123</v>
      </c>
      <c r="B1" s="44" t="s">
        <v>356</v>
      </c>
      <c r="C1" s="45" t="s">
        <v>357</v>
      </c>
      <c r="D1" s="46" t="s">
        <v>358</v>
      </c>
      <c r="E1" s="46" t="s">
        <v>359</v>
      </c>
      <c r="F1" s="46" t="s">
        <v>360</v>
      </c>
      <c r="G1" s="44" t="s">
        <v>361</v>
      </c>
      <c r="H1" s="47" t="s">
        <v>362</v>
      </c>
      <c r="I1" s="47" t="s">
        <v>363</v>
      </c>
      <c r="J1" s="47" t="s">
        <v>364</v>
      </c>
      <c r="K1" s="46" t="s">
        <v>112</v>
      </c>
      <c r="L1" s="48" t="s">
        <v>365</v>
      </c>
      <c r="M1" s="49" t="s">
        <v>114</v>
      </c>
      <c r="N1" s="50" t="s">
        <v>366</v>
      </c>
      <c r="O1" s="50" t="s">
        <v>116</v>
      </c>
      <c r="P1" s="50" t="s">
        <v>367</v>
      </c>
      <c r="Q1" s="50" t="s">
        <v>368</v>
      </c>
      <c r="R1" s="50" t="s">
        <v>369</v>
      </c>
      <c r="S1" s="50" t="s">
        <v>370</v>
      </c>
      <c r="T1" s="50" t="s">
        <v>371</v>
      </c>
      <c r="U1" s="50" t="s">
        <v>372</v>
      </c>
      <c r="V1" s="51" t="s">
        <v>373</v>
      </c>
      <c r="W1" s="52" t="s">
        <v>374</v>
      </c>
      <c r="X1" s="52" t="s">
        <v>375</v>
      </c>
      <c r="Y1" s="52" t="s">
        <v>376</v>
      </c>
      <c r="Z1" s="52" t="s">
        <v>377</v>
      </c>
      <c r="AA1" s="52" t="s">
        <v>378</v>
      </c>
      <c r="AB1" s="52" t="s">
        <v>379</v>
      </c>
      <c r="AC1" s="52" t="s">
        <v>380</v>
      </c>
      <c r="AD1" s="52" t="s">
        <v>381</v>
      </c>
      <c r="AE1" s="53" t="s">
        <v>382</v>
      </c>
      <c r="AF1" s="54" t="s">
        <v>383</v>
      </c>
      <c r="AG1" s="54" t="s">
        <v>384</v>
      </c>
      <c r="AH1" s="55" t="s">
        <v>385</v>
      </c>
      <c r="AI1" s="55" t="s">
        <v>386</v>
      </c>
      <c r="AJ1" s="55" t="s">
        <v>387</v>
      </c>
      <c r="AK1" s="55" t="s">
        <v>388</v>
      </c>
      <c r="AL1" s="153" t="s">
        <v>389</v>
      </c>
      <c r="AM1" s="154" t="s">
        <v>390</v>
      </c>
      <c r="AN1" s="154" t="s">
        <v>391</v>
      </c>
      <c r="AO1" s="56" t="s">
        <v>392</v>
      </c>
      <c r="AP1" s="57" t="s">
        <v>393</v>
      </c>
      <c r="AQ1" s="57" t="s">
        <v>394</v>
      </c>
      <c r="AR1" s="58" t="s">
        <v>395</v>
      </c>
      <c r="AS1" s="155" t="s">
        <v>396</v>
      </c>
      <c r="AT1" s="156" t="s">
        <v>397</v>
      </c>
      <c r="AU1" s="157" t="s">
        <v>398</v>
      </c>
      <c r="AV1" s="157" t="s">
        <v>399</v>
      </c>
      <c r="AW1" s="157" t="s">
        <v>400</v>
      </c>
      <c r="AX1" s="61" t="s">
        <v>401</v>
      </c>
      <c r="AY1" s="62" t="s">
        <v>402</v>
      </c>
      <c r="AZ1" s="63" t="s">
        <v>403</v>
      </c>
      <c r="BA1" s="64" t="s">
        <v>404</v>
      </c>
      <c r="BB1" s="63" t="s">
        <v>405</v>
      </c>
      <c r="BC1" s="64" t="s">
        <v>406</v>
      </c>
      <c r="BD1" s="63" t="s">
        <v>407</v>
      </c>
      <c r="BE1" s="64" t="s">
        <v>408</v>
      </c>
      <c r="BF1" s="63" t="s">
        <v>409</v>
      </c>
      <c r="BG1" s="65" t="s">
        <v>410</v>
      </c>
      <c r="BH1" s="125" t="s">
        <v>286</v>
      </c>
      <c r="BI1" s="126" t="s">
        <v>287</v>
      </c>
      <c r="BJ1" s="63" t="s">
        <v>411</v>
      </c>
      <c r="BK1" s="65" t="s">
        <v>412</v>
      </c>
      <c r="BL1" s="47" t="s">
        <v>413</v>
      </c>
      <c r="BM1" s="47" t="s">
        <v>414</v>
      </c>
      <c r="BN1" s="47" t="s">
        <v>415</v>
      </c>
      <c r="BO1" s="47" t="s">
        <v>416</v>
      </c>
      <c r="BP1" s="47" t="s">
        <v>288</v>
      </c>
      <c r="BQ1" s="47" t="s">
        <v>333</v>
      </c>
      <c r="BR1" s="47" t="s">
        <v>334</v>
      </c>
      <c r="BS1" s="47" t="s">
        <v>335</v>
      </c>
      <c r="BT1" s="45" t="s">
        <v>417</v>
      </c>
      <c r="BU1" s="45" t="s">
        <v>418</v>
      </c>
      <c r="BV1" s="47" t="s">
        <v>419</v>
      </c>
      <c r="BW1" s="47" t="s">
        <v>420</v>
      </c>
      <c r="BX1" s="158" t="s">
        <v>421</v>
      </c>
      <c r="BY1" s="45" t="s">
        <v>422</v>
      </c>
      <c r="BZ1" s="47" t="s">
        <v>423</v>
      </c>
      <c r="CA1" s="44" t="s">
        <v>424</v>
      </c>
    </row>
    <row r="2" spans="1:109" ht="13" customHeight="1" x14ac:dyDescent="0.15">
      <c r="A2" s="161">
        <v>16482</v>
      </c>
      <c r="B2" s="162">
        <v>43294</v>
      </c>
      <c r="C2" s="163" t="s">
        <v>314</v>
      </c>
      <c r="D2" s="161" t="s">
        <v>289</v>
      </c>
      <c r="E2" s="161"/>
      <c r="F2" s="161" t="s">
        <v>315</v>
      </c>
      <c r="G2" s="162">
        <v>43285</v>
      </c>
      <c r="H2" s="164" t="s">
        <v>316</v>
      </c>
      <c r="I2" s="164" t="s">
        <v>317</v>
      </c>
      <c r="J2" s="164"/>
      <c r="K2" s="161" t="s">
        <v>318</v>
      </c>
      <c r="L2" s="161" t="s">
        <v>301</v>
      </c>
      <c r="M2" s="165">
        <v>89.75454545454545</v>
      </c>
      <c r="N2" s="165">
        <v>18.890909090909091</v>
      </c>
      <c r="O2" s="170"/>
      <c r="P2" s="161"/>
      <c r="Q2" s="230"/>
      <c r="R2" s="166"/>
      <c r="S2" s="230"/>
      <c r="T2" s="161"/>
      <c r="U2" s="230"/>
      <c r="V2" s="230"/>
      <c r="W2" s="230"/>
      <c r="X2" s="161"/>
      <c r="Y2" s="165"/>
      <c r="Z2" s="165"/>
      <c r="AA2" s="165"/>
      <c r="AB2" s="165"/>
      <c r="AC2" s="165"/>
      <c r="AD2" s="165"/>
      <c r="AE2" s="230"/>
      <c r="AF2" s="161"/>
      <c r="AG2" s="161"/>
      <c r="AH2" s="165"/>
      <c r="AI2" s="161"/>
      <c r="AJ2" s="161"/>
      <c r="AK2" s="165"/>
      <c r="AL2" s="161"/>
      <c r="AM2" s="165"/>
      <c r="AN2" s="165"/>
      <c r="AO2" s="161" t="s">
        <v>319</v>
      </c>
      <c r="AP2" s="164" t="s">
        <v>317</v>
      </c>
      <c r="AQ2" s="164"/>
      <c r="AR2" s="164"/>
      <c r="AS2" s="167"/>
      <c r="AT2" s="164">
        <v>8</v>
      </c>
      <c r="AU2" s="164"/>
      <c r="AV2" s="164"/>
      <c r="AW2" s="164"/>
      <c r="AX2" s="164" t="s">
        <v>320</v>
      </c>
      <c r="AY2" s="246"/>
      <c r="AZ2" s="164">
        <v>0</v>
      </c>
      <c r="BA2" s="164">
        <v>0</v>
      </c>
      <c r="BB2" s="164">
        <v>0</v>
      </c>
      <c r="BC2" s="164">
        <v>0</v>
      </c>
      <c r="BD2" s="164">
        <v>0</v>
      </c>
      <c r="BE2" s="164">
        <v>0</v>
      </c>
      <c r="BF2" s="164">
        <v>0</v>
      </c>
      <c r="BG2" s="164">
        <v>0</v>
      </c>
      <c r="BH2" s="164">
        <v>0</v>
      </c>
      <c r="BI2" s="164">
        <v>0</v>
      </c>
      <c r="BJ2" s="164">
        <v>0</v>
      </c>
      <c r="BK2" s="164">
        <v>0</v>
      </c>
      <c r="BL2" s="164">
        <v>12</v>
      </c>
      <c r="BM2" s="164" t="s">
        <v>317</v>
      </c>
      <c r="BN2" s="164"/>
      <c r="BO2" s="164" t="s">
        <v>317</v>
      </c>
      <c r="BP2" s="168"/>
      <c r="BQ2" s="164"/>
      <c r="BR2" s="164"/>
      <c r="BS2" s="164"/>
      <c r="BT2" s="161"/>
      <c r="BU2" s="161"/>
      <c r="BV2" s="164"/>
      <c r="BW2" s="164" t="s">
        <v>321</v>
      </c>
      <c r="BX2" s="164"/>
      <c r="BY2" s="161"/>
      <c r="BZ2" s="178" t="s">
        <v>496</v>
      </c>
      <c r="CA2" s="161" t="s">
        <v>281</v>
      </c>
    </row>
    <row r="3" spans="1:109" ht="13" customHeight="1" x14ac:dyDescent="0.15">
      <c r="A3" s="161">
        <v>1100</v>
      </c>
      <c r="B3" s="162">
        <v>43291</v>
      </c>
      <c r="C3" s="163" t="s">
        <v>314</v>
      </c>
      <c r="D3" s="161" t="s">
        <v>289</v>
      </c>
      <c r="E3" s="161"/>
      <c r="F3" s="161" t="s">
        <v>315</v>
      </c>
      <c r="G3" s="162">
        <v>43281</v>
      </c>
      <c r="H3" s="164" t="s">
        <v>316</v>
      </c>
      <c r="I3" s="164" t="s">
        <v>317</v>
      </c>
      <c r="J3" s="164"/>
      <c r="K3" s="161" t="s">
        <v>322</v>
      </c>
      <c r="L3" s="161" t="s">
        <v>497</v>
      </c>
      <c r="M3" s="165">
        <v>94.581818181818178</v>
      </c>
      <c r="N3" s="165">
        <v>28.609090909090906</v>
      </c>
      <c r="O3" s="170"/>
      <c r="P3" s="161"/>
      <c r="Q3" s="230"/>
      <c r="R3" s="166"/>
      <c r="S3" s="230"/>
      <c r="T3" s="161"/>
      <c r="U3" s="230"/>
      <c r="V3" s="230"/>
      <c r="W3" s="230"/>
      <c r="X3" s="161"/>
      <c r="Y3" s="165"/>
      <c r="Z3" s="165"/>
      <c r="AA3" s="165"/>
      <c r="AB3" s="165"/>
      <c r="AC3" s="165"/>
      <c r="AD3" s="165"/>
      <c r="AE3" s="230"/>
      <c r="AF3" s="161"/>
      <c r="AG3" s="161"/>
      <c r="AH3" s="165"/>
      <c r="AI3" s="161"/>
      <c r="AJ3" s="161"/>
      <c r="AK3" s="165"/>
      <c r="AL3" s="161"/>
      <c r="AM3" s="165"/>
      <c r="AN3" s="165"/>
      <c r="AO3" s="161" t="s">
        <v>319</v>
      </c>
      <c r="AP3" s="164" t="s">
        <v>317</v>
      </c>
      <c r="AQ3" s="164"/>
      <c r="AR3" s="164"/>
      <c r="AS3" s="167"/>
      <c r="AT3" s="164">
        <v>7.6</v>
      </c>
      <c r="AU3" s="164"/>
      <c r="AV3" s="164"/>
      <c r="AW3" s="164"/>
      <c r="AX3" s="164" t="s">
        <v>320</v>
      </c>
      <c r="AY3" s="246"/>
      <c r="AZ3" s="164">
        <v>0</v>
      </c>
      <c r="BA3" s="164">
        <v>0</v>
      </c>
      <c r="BB3" s="164">
        <v>0</v>
      </c>
      <c r="BC3" s="164">
        <v>0</v>
      </c>
      <c r="BD3" s="164">
        <v>0</v>
      </c>
      <c r="BE3" s="164">
        <v>0</v>
      </c>
      <c r="BF3" s="164">
        <v>0</v>
      </c>
      <c r="BG3" s="164">
        <v>0</v>
      </c>
      <c r="BH3" s="164">
        <v>0</v>
      </c>
      <c r="BI3" s="164">
        <v>0</v>
      </c>
      <c r="BJ3" s="164">
        <v>0</v>
      </c>
      <c r="BK3" s="164">
        <v>0</v>
      </c>
      <c r="BL3" s="164"/>
      <c r="BM3" s="164" t="s">
        <v>317</v>
      </c>
      <c r="BN3" s="164">
        <v>12</v>
      </c>
      <c r="BO3" s="164" t="s">
        <v>317</v>
      </c>
      <c r="BP3" s="168"/>
      <c r="BQ3" s="164"/>
      <c r="BR3" s="164"/>
      <c r="BS3" s="164"/>
      <c r="BT3" s="161" t="s">
        <v>498</v>
      </c>
      <c r="BU3" s="170" t="s">
        <v>499</v>
      </c>
      <c r="BV3" s="164">
        <v>25</v>
      </c>
      <c r="BW3" s="164" t="s">
        <v>321</v>
      </c>
      <c r="BX3" s="164"/>
      <c r="BY3" s="161" t="s">
        <v>500</v>
      </c>
      <c r="BZ3" s="178" t="s">
        <v>501</v>
      </c>
      <c r="CA3" s="161" t="s">
        <v>282</v>
      </c>
    </row>
    <row r="4" spans="1:109" ht="13" customHeight="1" x14ac:dyDescent="0.15">
      <c r="A4" s="161">
        <v>605</v>
      </c>
      <c r="B4" s="162">
        <v>43291</v>
      </c>
      <c r="C4" s="163" t="s">
        <v>314</v>
      </c>
      <c r="D4" s="161" t="s">
        <v>289</v>
      </c>
      <c r="E4" s="161"/>
      <c r="F4" s="161" t="s">
        <v>315</v>
      </c>
      <c r="G4" s="162">
        <v>43281</v>
      </c>
      <c r="H4" s="164" t="s">
        <v>464</v>
      </c>
      <c r="I4" s="164" t="s">
        <v>317</v>
      </c>
      <c r="J4" s="164"/>
      <c r="K4" s="161" t="s">
        <v>323</v>
      </c>
      <c r="L4" s="161" t="s">
        <v>465</v>
      </c>
      <c r="M4" s="165">
        <v>92.018181818181816</v>
      </c>
      <c r="N4" s="165">
        <v>23.436363636363634</v>
      </c>
      <c r="O4" s="170"/>
      <c r="P4" s="161"/>
      <c r="Q4" s="230"/>
      <c r="R4" s="166"/>
      <c r="S4" s="230"/>
      <c r="T4" s="161"/>
      <c r="U4" s="230"/>
      <c r="V4" s="230"/>
      <c r="W4" s="230"/>
      <c r="X4" s="161"/>
      <c r="Y4" s="165"/>
      <c r="Z4" s="165"/>
      <c r="AA4" s="165"/>
      <c r="AB4" s="165"/>
      <c r="AC4" s="165"/>
      <c r="AD4" s="165"/>
      <c r="AE4" s="230"/>
      <c r="AF4" s="161"/>
      <c r="AG4" s="161"/>
      <c r="AH4" s="165"/>
      <c r="AI4" s="161"/>
      <c r="AJ4" s="161"/>
      <c r="AK4" s="230"/>
      <c r="AL4" s="161"/>
      <c r="AM4" s="165"/>
      <c r="AN4" s="165"/>
      <c r="AO4" s="161" t="s">
        <v>319</v>
      </c>
      <c r="AP4" s="164" t="s">
        <v>317</v>
      </c>
      <c r="AQ4" s="164"/>
      <c r="AR4" s="164"/>
      <c r="AS4" s="164"/>
      <c r="AT4" s="164">
        <v>8</v>
      </c>
      <c r="AU4" s="164"/>
      <c r="AV4" s="164"/>
      <c r="AW4" s="164"/>
      <c r="AX4" s="164" t="s">
        <v>320</v>
      </c>
      <c r="AY4" s="246"/>
      <c r="AZ4" s="164">
        <v>0</v>
      </c>
      <c r="BA4" s="164">
        <v>0</v>
      </c>
      <c r="BB4" s="164">
        <v>0</v>
      </c>
      <c r="BC4" s="164">
        <v>0</v>
      </c>
      <c r="BD4" s="164">
        <v>0</v>
      </c>
      <c r="BE4" s="164">
        <v>0</v>
      </c>
      <c r="BF4" s="164">
        <v>0</v>
      </c>
      <c r="BG4" s="164">
        <v>0</v>
      </c>
      <c r="BH4" s="164">
        <v>0</v>
      </c>
      <c r="BI4" s="164">
        <v>0</v>
      </c>
      <c r="BJ4" s="164">
        <v>0</v>
      </c>
      <c r="BK4" s="164">
        <v>0</v>
      </c>
      <c r="BL4" s="164"/>
      <c r="BM4" s="164" t="s">
        <v>317</v>
      </c>
      <c r="BN4" s="164">
        <v>12</v>
      </c>
      <c r="BO4" s="164" t="s">
        <v>317</v>
      </c>
      <c r="BP4" s="168"/>
      <c r="BQ4" s="164"/>
      <c r="BR4" s="164"/>
      <c r="BS4" s="164"/>
      <c r="BT4" s="170"/>
      <c r="BU4" s="170"/>
      <c r="BV4" s="164"/>
      <c r="BW4" s="164" t="s">
        <v>293</v>
      </c>
      <c r="BX4" s="164"/>
      <c r="BY4" s="161"/>
      <c r="BZ4" s="178" t="s">
        <v>277</v>
      </c>
      <c r="CA4" s="161" t="s">
        <v>282</v>
      </c>
      <c r="CB4" s="116"/>
    </row>
    <row r="5" spans="1:109" ht="13" customHeight="1" x14ac:dyDescent="0.15">
      <c r="A5" s="161">
        <v>11600</v>
      </c>
      <c r="B5" s="162">
        <v>43291</v>
      </c>
      <c r="C5" s="163" t="s">
        <v>314</v>
      </c>
      <c r="D5" s="161" t="s">
        <v>289</v>
      </c>
      <c r="E5" s="161"/>
      <c r="F5" s="161" t="s">
        <v>315</v>
      </c>
      <c r="G5" s="175">
        <v>43291</v>
      </c>
      <c r="H5" s="164" t="s">
        <v>316</v>
      </c>
      <c r="I5" s="164" t="s">
        <v>317</v>
      </c>
      <c r="J5" s="164"/>
      <c r="K5" s="161" t="s">
        <v>336</v>
      </c>
      <c r="L5" s="161" t="s">
        <v>445</v>
      </c>
      <c r="M5" s="165">
        <v>85</v>
      </c>
      <c r="N5" s="165">
        <v>21.999999999999996</v>
      </c>
      <c r="O5" s="170"/>
      <c r="P5" s="161"/>
      <c r="Q5" s="230"/>
      <c r="R5" s="166"/>
      <c r="S5" s="230"/>
      <c r="T5" s="161"/>
      <c r="U5" s="230"/>
      <c r="V5" s="230"/>
      <c r="W5" s="230"/>
      <c r="X5" s="161"/>
      <c r="Y5" s="165"/>
      <c r="Z5" s="165"/>
      <c r="AA5" s="165"/>
      <c r="AB5" s="165"/>
      <c r="AC5" s="165"/>
      <c r="AD5" s="230"/>
      <c r="AE5" s="230"/>
      <c r="AF5" s="161"/>
      <c r="AG5" s="161"/>
      <c r="AH5" s="165"/>
      <c r="AI5" s="161"/>
      <c r="AJ5" s="161"/>
      <c r="AK5" s="165"/>
      <c r="AL5" s="161"/>
      <c r="AM5" s="165"/>
      <c r="AN5" s="165"/>
      <c r="AO5" s="161" t="s">
        <v>319</v>
      </c>
      <c r="AP5" s="164" t="s">
        <v>317</v>
      </c>
      <c r="AQ5" s="164"/>
      <c r="AR5" s="164"/>
      <c r="AS5" s="167"/>
      <c r="AT5" s="164">
        <v>6</v>
      </c>
      <c r="AU5" s="164"/>
      <c r="AV5" s="164"/>
      <c r="AW5" s="164"/>
      <c r="AX5" s="164" t="s">
        <v>320</v>
      </c>
      <c r="AY5" s="246"/>
      <c r="AZ5" s="164">
        <v>0</v>
      </c>
      <c r="BA5" s="164">
        <v>0</v>
      </c>
      <c r="BB5" s="164">
        <v>0</v>
      </c>
      <c r="BC5" s="164">
        <v>0</v>
      </c>
      <c r="BD5" s="164">
        <v>0</v>
      </c>
      <c r="BE5" s="164">
        <v>0</v>
      </c>
      <c r="BF5" s="164">
        <v>0</v>
      </c>
      <c r="BG5" s="164">
        <v>0</v>
      </c>
      <c r="BH5" s="164">
        <v>0</v>
      </c>
      <c r="BI5" s="164">
        <v>0</v>
      </c>
      <c r="BJ5" s="164">
        <v>0</v>
      </c>
      <c r="BK5" s="164">
        <v>0</v>
      </c>
      <c r="BL5" s="164"/>
      <c r="BM5" s="164" t="s">
        <v>317</v>
      </c>
      <c r="BN5" s="164"/>
      <c r="BO5" s="164" t="s">
        <v>317</v>
      </c>
      <c r="BP5" s="168"/>
      <c r="BQ5" s="164"/>
      <c r="BR5" s="164"/>
      <c r="BS5" s="169">
        <v>43707</v>
      </c>
      <c r="BT5" s="170"/>
      <c r="BU5" s="170"/>
      <c r="BV5" s="164"/>
      <c r="BW5" s="164" t="s">
        <v>293</v>
      </c>
      <c r="BX5" s="164"/>
      <c r="BY5" s="170"/>
      <c r="BZ5" s="178" t="s">
        <v>277</v>
      </c>
      <c r="CA5" s="161" t="s">
        <v>282</v>
      </c>
    </row>
    <row r="6" spans="1:109" ht="13" customHeight="1" x14ac:dyDescent="0.15">
      <c r="A6" s="161">
        <v>13342</v>
      </c>
      <c r="B6" s="162">
        <v>43290</v>
      </c>
      <c r="C6" s="163" t="s">
        <v>314</v>
      </c>
      <c r="D6" s="161" t="s">
        <v>289</v>
      </c>
      <c r="E6" s="161"/>
      <c r="F6" s="161" t="s">
        <v>315</v>
      </c>
      <c r="G6" s="175">
        <v>43281</v>
      </c>
      <c r="H6" s="164" t="s">
        <v>464</v>
      </c>
      <c r="I6" s="164" t="s">
        <v>317</v>
      </c>
      <c r="J6" s="164"/>
      <c r="K6" s="161" t="s">
        <v>450</v>
      </c>
      <c r="L6" s="161" t="s">
        <v>470</v>
      </c>
      <c r="M6" s="165">
        <v>88.036363636363632</v>
      </c>
      <c r="N6" s="165">
        <v>32.918181818181814</v>
      </c>
      <c r="O6" s="170" t="s">
        <v>502</v>
      </c>
      <c r="P6" s="161">
        <v>2000</v>
      </c>
      <c r="Q6" s="165">
        <v>39.918181818181814</v>
      </c>
      <c r="R6" s="166"/>
      <c r="S6" s="230"/>
      <c r="T6" s="161"/>
      <c r="U6" s="230"/>
      <c r="V6" s="230"/>
      <c r="W6" s="230"/>
      <c r="X6" s="161"/>
      <c r="Y6" s="165"/>
      <c r="Z6" s="165"/>
      <c r="AA6" s="165"/>
      <c r="AB6" s="165"/>
      <c r="AC6" s="165"/>
      <c r="AD6" s="165"/>
      <c r="AE6" s="230"/>
      <c r="AF6" s="161"/>
      <c r="AG6" s="161"/>
      <c r="AH6" s="165"/>
      <c r="AI6" s="161"/>
      <c r="AJ6" s="161"/>
      <c r="AK6" s="165"/>
      <c r="AL6" s="161"/>
      <c r="AM6" s="165"/>
      <c r="AN6" s="165"/>
      <c r="AO6" s="161" t="s">
        <v>319</v>
      </c>
      <c r="AP6" s="164" t="s">
        <v>317</v>
      </c>
      <c r="AQ6" s="164"/>
      <c r="AR6" s="164"/>
      <c r="AS6" s="167"/>
      <c r="AT6" s="164"/>
      <c r="AU6" s="164"/>
      <c r="AV6" s="164"/>
      <c r="AW6" s="164"/>
      <c r="AX6" s="164" t="s">
        <v>320</v>
      </c>
      <c r="AY6" s="246"/>
      <c r="AZ6" s="164">
        <v>0</v>
      </c>
      <c r="BA6" s="164">
        <v>0</v>
      </c>
      <c r="BB6" s="164">
        <v>0</v>
      </c>
      <c r="BC6" s="164">
        <v>0</v>
      </c>
      <c r="BD6" s="164">
        <v>0</v>
      </c>
      <c r="BE6" s="164">
        <v>0</v>
      </c>
      <c r="BF6" s="164">
        <v>0</v>
      </c>
      <c r="BG6" s="164">
        <v>0</v>
      </c>
      <c r="BH6" s="164">
        <v>0</v>
      </c>
      <c r="BI6" s="164">
        <v>0</v>
      </c>
      <c r="BJ6" s="164">
        <v>0</v>
      </c>
      <c r="BK6" s="164">
        <v>0</v>
      </c>
      <c r="BL6" s="164"/>
      <c r="BM6" s="164" t="s">
        <v>317</v>
      </c>
      <c r="BN6" s="164"/>
      <c r="BO6" s="164" t="s">
        <v>317</v>
      </c>
      <c r="BP6" s="177">
        <v>163.63636363636363</v>
      </c>
      <c r="BQ6" s="164"/>
      <c r="BR6" s="164"/>
      <c r="BS6" s="169"/>
      <c r="BT6" s="161"/>
      <c r="BU6" s="161"/>
      <c r="BV6" s="164"/>
      <c r="BW6" s="164" t="s">
        <v>321</v>
      </c>
      <c r="BX6" s="164">
        <v>1</v>
      </c>
      <c r="BY6" s="170" t="s">
        <v>471</v>
      </c>
      <c r="BZ6" s="172" t="s">
        <v>277</v>
      </c>
      <c r="CA6" s="161" t="s">
        <v>282</v>
      </c>
    </row>
    <row r="7" spans="1:109" ht="13" customHeight="1" x14ac:dyDescent="0.15">
      <c r="A7" s="161">
        <v>606</v>
      </c>
      <c r="B7" s="162">
        <v>43291</v>
      </c>
      <c r="C7" s="163" t="s">
        <v>314</v>
      </c>
      <c r="D7" s="161" t="s">
        <v>289</v>
      </c>
      <c r="E7" s="161"/>
      <c r="F7" s="161" t="s">
        <v>315</v>
      </c>
      <c r="G7" s="162">
        <v>43281</v>
      </c>
      <c r="H7" s="164" t="s">
        <v>464</v>
      </c>
      <c r="I7" s="164" t="s">
        <v>317</v>
      </c>
      <c r="J7" s="164"/>
      <c r="K7" s="161" t="s">
        <v>323</v>
      </c>
      <c r="L7" s="161" t="s">
        <v>465</v>
      </c>
      <c r="M7" s="165">
        <v>115.71818181818182</v>
      </c>
      <c r="N7" s="165">
        <v>21.063636363636363</v>
      </c>
      <c r="O7" s="170" t="s">
        <v>326</v>
      </c>
      <c r="P7" s="161">
        <v>5500</v>
      </c>
      <c r="Q7" s="165">
        <v>23.081818181818182</v>
      </c>
      <c r="R7" s="166"/>
      <c r="S7" s="230"/>
      <c r="T7" s="161"/>
      <c r="U7" s="230"/>
      <c r="V7" s="230"/>
      <c r="W7" s="230"/>
      <c r="X7" s="161"/>
      <c r="Y7" s="165"/>
      <c r="Z7" s="165"/>
      <c r="AA7" s="165"/>
      <c r="AB7" s="165"/>
      <c r="AC7" s="165"/>
      <c r="AD7" s="165"/>
      <c r="AE7" s="230"/>
      <c r="AF7" s="161"/>
      <c r="AG7" s="161"/>
      <c r="AH7" s="165"/>
      <c r="AI7" s="161"/>
      <c r="AJ7" s="161"/>
      <c r="AK7" s="230"/>
      <c r="AL7" s="161"/>
      <c r="AM7" s="165"/>
      <c r="AN7" s="165"/>
      <c r="AO7" s="161" t="s">
        <v>327</v>
      </c>
      <c r="AP7" s="164" t="s">
        <v>317</v>
      </c>
      <c r="AQ7" s="164"/>
      <c r="AR7" s="164"/>
      <c r="AS7" s="164"/>
      <c r="AT7" s="164">
        <v>8</v>
      </c>
      <c r="AU7" s="164"/>
      <c r="AV7" s="164"/>
      <c r="AW7" s="164"/>
      <c r="AX7" s="164" t="s">
        <v>320</v>
      </c>
      <c r="AY7" s="246"/>
      <c r="AZ7" s="164">
        <v>0</v>
      </c>
      <c r="BA7" s="164">
        <v>0</v>
      </c>
      <c r="BB7" s="164">
        <v>0</v>
      </c>
      <c r="BC7" s="164">
        <v>0</v>
      </c>
      <c r="BD7" s="164">
        <v>0</v>
      </c>
      <c r="BE7" s="164">
        <v>0</v>
      </c>
      <c r="BF7" s="164">
        <v>0</v>
      </c>
      <c r="BG7" s="164">
        <v>0</v>
      </c>
      <c r="BH7" s="164">
        <v>0</v>
      </c>
      <c r="BI7" s="164">
        <v>0</v>
      </c>
      <c r="BJ7" s="164">
        <v>0</v>
      </c>
      <c r="BK7" s="164">
        <v>0</v>
      </c>
      <c r="BL7" s="164"/>
      <c r="BM7" s="164" t="s">
        <v>317</v>
      </c>
      <c r="BN7" s="164">
        <v>12</v>
      </c>
      <c r="BO7" s="164" t="s">
        <v>317</v>
      </c>
      <c r="BP7" s="168"/>
      <c r="BQ7" s="164"/>
      <c r="BR7" s="164"/>
      <c r="BS7" s="164"/>
      <c r="BT7" s="170"/>
      <c r="BU7" s="170"/>
      <c r="BV7" s="164"/>
      <c r="BW7" s="164" t="s">
        <v>293</v>
      </c>
      <c r="BX7" s="164"/>
      <c r="BY7" s="161"/>
      <c r="BZ7" s="178" t="s">
        <v>277</v>
      </c>
      <c r="CA7" s="161" t="s">
        <v>282</v>
      </c>
    </row>
    <row r="8" spans="1:109" ht="13" customHeight="1" x14ac:dyDescent="0.15">
      <c r="A8" s="161">
        <v>11601</v>
      </c>
      <c r="B8" s="162">
        <v>43291</v>
      </c>
      <c r="C8" s="163" t="s">
        <v>314</v>
      </c>
      <c r="D8" s="161" t="s">
        <v>289</v>
      </c>
      <c r="E8" s="161"/>
      <c r="F8" s="161" t="s">
        <v>315</v>
      </c>
      <c r="G8" s="175">
        <v>43291</v>
      </c>
      <c r="H8" s="164" t="s">
        <v>316</v>
      </c>
      <c r="I8" s="164" t="s">
        <v>317</v>
      </c>
      <c r="J8" s="164"/>
      <c r="K8" s="161" t="s">
        <v>336</v>
      </c>
      <c r="L8" s="161" t="s">
        <v>445</v>
      </c>
      <c r="M8" s="165">
        <v>104.99999999999999</v>
      </c>
      <c r="N8" s="165">
        <v>20</v>
      </c>
      <c r="O8" s="170" t="s">
        <v>326</v>
      </c>
      <c r="P8" s="161">
        <v>5400</v>
      </c>
      <c r="Q8" s="165">
        <v>21.999999999999996</v>
      </c>
      <c r="R8" s="166"/>
      <c r="S8" s="230"/>
      <c r="T8" s="161"/>
      <c r="U8" s="230"/>
      <c r="V8" s="230"/>
      <c r="W8" s="230"/>
      <c r="X8" s="161"/>
      <c r="Y8" s="165"/>
      <c r="Z8" s="165"/>
      <c r="AA8" s="165"/>
      <c r="AB8" s="165"/>
      <c r="AC8" s="165"/>
      <c r="AD8" s="230"/>
      <c r="AE8" s="230"/>
      <c r="AF8" s="161"/>
      <c r="AG8" s="161"/>
      <c r="AH8" s="165"/>
      <c r="AI8" s="161"/>
      <c r="AJ8" s="161"/>
      <c r="AK8" s="165"/>
      <c r="AL8" s="161"/>
      <c r="AM8" s="165"/>
      <c r="AN8" s="165"/>
      <c r="AO8" s="161" t="s">
        <v>327</v>
      </c>
      <c r="AP8" s="164" t="s">
        <v>317</v>
      </c>
      <c r="AQ8" s="164"/>
      <c r="AR8" s="164"/>
      <c r="AS8" s="167"/>
      <c r="AT8" s="164">
        <v>6</v>
      </c>
      <c r="AU8" s="164"/>
      <c r="AV8" s="164"/>
      <c r="AW8" s="164"/>
      <c r="AX8" s="164" t="s">
        <v>320</v>
      </c>
      <c r="AY8" s="246"/>
      <c r="AZ8" s="164">
        <v>0</v>
      </c>
      <c r="BA8" s="164">
        <v>0</v>
      </c>
      <c r="BB8" s="164">
        <v>0</v>
      </c>
      <c r="BC8" s="164">
        <v>0</v>
      </c>
      <c r="BD8" s="164">
        <v>0</v>
      </c>
      <c r="BE8" s="164">
        <v>0</v>
      </c>
      <c r="BF8" s="164">
        <v>0</v>
      </c>
      <c r="BG8" s="164">
        <v>0</v>
      </c>
      <c r="BH8" s="164">
        <v>0</v>
      </c>
      <c r="BI8" s="164">
        <v>0</v>
      </c>
      <c r="BJ8" s="164">
        <v>0</v>
      </c>
      <c r="BK8" s="164">
        <v>0</v>
      </c>
      <c r="BL8" s="164"/>
      <c r="BM8" s="164" t="s">
        <v>317</v>
      </c>
      <c r="BN8" s="164"/>
      <c r="BO8" s="164" t="s">
        <v>317</v>
      </c>
      <c r="BP8" s="168"/>
      <c r="BQ8" s="164"/>
      <c r="BR8" s="164"/>
      <c r="BS8" s="169">
        <v>43707</v>
      </c>
      <c r="BT8" s="170"/>
      <c r="BU8" s="170"/>
      <c r="BV8" s="164"/>
      <c r="BW8" s="164" t="s">
        <v>293</v>
      </c>
      <c r="BX8" s="164"/>
      <c r="BY8" s="170"/>
      <c r="BZ8" s="172" t="s">
        <v>277</v>
      </c>
      <c r="CA8" s="161" t="s">
        <v>282</v>
      </c>
    </row>
    <row r="9" spans="1:109" ht="13" customHeight="1" x14ac:dyDescent="0.15">
      <c r="A9" s="161">
        <v>16483</v>
      </c>
      <c r="B9" s="162">
        <v>43294</v>
      </c>
      <c r="C9" s="163" t="s">
        <v>314</v>
      </c>
      <c r="D9" s="161" t="s">
        <v>289</v>
      </c>
      <c r="E9" s="161"/>
      <c r="F9" s="161" t="s">
        <v>328</v>
      </c>
      <c r="G9" s="162">
        <v>43285</v>
      </c>
      <c r="H9" s="164" t="s">
        <v>316</v>
      </c>
      <c r="I9" s="164" t="s">
        <v>317</v>
      </c>
      <c r="J9" s="164"/>
      <c r="K9" s="161" t="s">
        <v>318</v>
      </c>
      <c r="L9" s="161" t="s">
        <v>301</v>
      </c>
      <c r="M9" s="165">
        <v>89.75454545454545</v>
      </c>
      <c r="N9" s="165">
        <v>18.890909090909091</v>
      </c>
      <c r="O9" s="170"/>
      <c r="P9" s="161"/>
      <c r="Q9" s="230"/>
      <c r="R9" s="166"/>
      <c r="S9" s="230"/>
      <c r="T9" s="161"/>
      <c r="U9" s="230"/>
      <c r="V9" s="230"/>
      <c r="W9" s="230"/>
      <c r="X9" s="161"/>
      <c r="Y9" s="165"/>
      <c r="Z9" s="165"/>
      <c r="AA9" s="165"/>
      <c r="AB9" s="165"/>
      <c r="AC9" s="165"/>
      <c r="AD9" s="165"/>
      <c r="AE9" s="165">
        <v>12.1</v>
      </c>
      <c r="AF9" s="161"/>
      <c r="AG9" s="161"/>
      <c r="AH9" s="165"/>
      <c r="AI9" s="161"/>
      <c r="AJ9" s="161"/>
      <c r="AK9" s="165"/>
      <c r="AL9" s="161"/>
      <c r="AM9" s="165"/>
      <c r="AN9" s="165"/>
      <c r="AO9" s="161" t="s">
        <v>329</v>
      </c>
      <c r="AP9" s="164" t="s">
        <v>317</v>
      </c>
      <c r="AQ9" s="164"/>
      <c r="AR9" s="164"/>
      <c r="AS9" s="167"/>
      <c r="AT9" s="164">
        <v>8</v>
      </c>
      <c r="AU9" s="164"/>
      <c r="AV9" s="164"/>
      <c r="AW9" s="164"/>
      <c r="AX9" s="164" t="s">
        <v>320</v>
      </c>
      <c r="AY9" s="246"/>
      <c r="AZ9" s="164">
        <v>0</v>
      </c>
      <c r="BA9" s="164">
        <v>0</v>
      </c>
      <c r="BB9" s="164">
        <v>0</v>
      </c>
      <c r="BC9" s="164">
        <v>0</v>
      </c>
      <c r="BD9" s="164">
        <v>0</v>
      </c>
      <c r="BE9" s="164">
        <v>0</v>
      </c>
      <c r="BF9" s="164">
        <v>0</v>
      </c>
      <c r="BG9" s="164">
        <v>0</v>
      </c>
      <c r="BH9" s="164">
        <v>0</v>
      </c>
      <c r="BI9" s="164">
        <v>0</v>
      </c>
      <c r="BJ9" s="164">
        <v>0</v>
      </c>
      <c r="BK9" s="164">
        <v>0</v>
      </c>
      <c r="BL9" s="164">
        <v>12</v>
      </c>
      <c r="BM9" s="164" t="s">
        <v>317</v>
      </c>
      <c r="BN9" s="164"/>
      <c r="BO9" s="164" t="s">
        <v>317</v>
      </c>
      <c r="BP9" s="168"/>
      <c r="BQ9" s="164"/>
      <c r="BR9" s="164"/>
      <c r="BS9" s="164"/>
      <c r="BT9" s="161"/>
      <c r="BU9" s="161"/>
      <c r="BV9" s="164"/>
      <c r="BW9" s="164" t="s">
        <v>321</v>
      </c>
      <c r="BX9" s="164"/>
      <c r="BY9" s="161"/>
      <c r="BZ9" s="178" t="s">
        <v>503</v>
      </c>
      <c r="CA9" s="161" t="s">
        <v>281</v>
      </c>
    </row>
    <row r="10" spans="1:109" ht="13" customHeight="1" x14ac:dyDescent="0.15">
      <c r="A10" s="161">
        <v>1101</v>
      </c>
      <c r="B10" s="162">
        <v>43291</v>
      </c>
      <c r="C10" s="163" t="s">
        <v>314</v>
      </c>
      <c r="D10" s="161" t="s">
        <v>289</v>
      </c>
      <c r="E10" s="161"/>
      <c r="F10" s="161" t="s">
        <v>328</v>
      </c>
      <c r="G10" s="162">
        <v>43281</v>
      </c>
      <c r="H10" s="164" t="s">
        <v>316</v>
      </c>
      <c r="I10" s="164" t="s">
        <v>317</v>
      </c>
      <c r="J10" s="164"/>
      <c r="K10" s="161" t="s">
        <v>322</v>
      </c>
      <c r="L10" s="161" t="s">
        <v>497</v>
      </c>
      <c r="M10" s="165">
        <v>94.581818181818178</v>
      </c>
      <c r="N10" s="165">
        <v>28.609090909090906</v>
      </c>
      <c r="O10" s="170"/>
      <c r="P10" s="161"/>
      <c r="Q10" s="230"/>
      <c r="R10" s="166"/>
      <c r="S10" s="230"/>
      <c r="T10" s="161"/>
      <c r="U10" s="230"/>
      <c r="V10" s="230"/>
      <c r="W10" s="230"/>
      <c r="X10" s="161"/>
      <c r="Y10" s="165"/>
      <c r="Z10" s="165"/>
      <c r="AA10" s="165"/>
      <c r="AB10" s="165"/>
      <c r="AC10" s="165"/>
      <c r="AD10" s="165"/>
      <c r="AE10" s="165">
        <v>16.190909090909088</v>
      </c>
      <c r="AF10" s="161"/>
      <c r="AG10" s="161"/>
      <c r="AH10" s="165"/>
      <c r="AI10" s="161"/>
      <c r="AJ10" s="161"/>
      <c r="AK10" s="165"/>
      <c r="AL10" s="161"/>
      <c r="AM10" s="165"/>
      <c r="AN10" s="165"/>
      <c r="AO10" s="161" t="s">
        <v>329</v>
      </c>
      <c r="AP10" s="164" t="s">
        <v>317</v>
      </c>
      <c r="AQ10" s="164"/>
      <c r="AR10" s="164"/>
      <c r="AS10" s="167"/>
      <c r="AT10" s="164">
        <v>7.6</v>
      </c>
      <c r="AU10" s="164"/>
      <c r="AV10" s="164"/>
      <c r="AW10" s="164"/>
      <c r="AX10" s="164" t="s">
        <v>320</v>
      </c>
      <c r="AY10" s="246"/>
      <c r="AZ10" s="164">
        <v>0</v>
      </c>
      <c r="BA10" s="164">
        <v>0</v>
      </c>
      <c r="BB10" s="164">
        <v>0</v>
      </c>
      <c r="BC10" s="164">
        <v>0</v>
      </c>
      <c r="BD10" s="164">
        <v>0</v>
      </c>
      <c r="BE10" s="164">
        <v>0</v>
      </c>
      <c r="BF10" s="164">
        <v>0</v>
      </c>
      <c r="BG10" s="164">
        <v>0</v>
      </c>
      <c r="BH10" s="164">
        <v>0</v>
      </c>
      <c r="BI10" s="164">
        <v>0</v>
      </c>
      <c r="BJ10" s="164">
        <v>0</v>
      </c>
      <c r="BK10" s="164">
        <v>0</v>
      </c>
      <c r="BL10" s="164"/>
      <c r="BM10" s="164" t="s">
        <v>317</v>
      </c>
      <c r="BN10" s="164">
        <v>12</v>
      </c>
      <c r="BO10" s="164" t="s">
        <v>317</v>
      </c>
      <c r="BP10" s="168"/>
      <c r="BQ10" s="164"/>
      <c r="BR10" s="164"/>
      <c r="BS10" s="164"/>
      <c r="BT10" s="161" t="s">
        <v>498</v>
      </c>
      <c r="BU10" s="170" t="s">
        <v>499</v>
      </c>
      <c r="BV10" s="164">
        <v>25</v>
      </c>
      <c r="BW10" s="164" t="s">
        <v>321</v>
      </c>
      <c r="BX10" s="164"/>
      <c r="BY10" s="161" t="s">
        <v>500</v>
      </c>
      <c r="BZ10" s="161" t="s">
        <v>277</v>
      </c>
      <c r="CA10" s="161" t="s">
        <v>282</v>
      </c>
    </row>
    <row r="11" spans="1:109" ht="13" customHeight="1" x14ac:dyDescent="0.15">
      <c r="A11" s="161">
        <v>609</v>
      </c>
      <c r="B11" s="162">
        <v>43291</v>
      </c>
      <c r="C11" s="163" t="s">
        <v>314</v>
      </c>
      <c r="D11" s="161" t="s">
        <v>289</v>
      </c>
      <c r="E11" s="161"/>
      <c r="F11" s="161" t="s">
        <v>328</v>
      </c>
      <c r="G11" s="162">
        <v>43281</v>
      </c>
      <c r="H11" s="164" t="s">
        <v>464</v>
      </c>
      <c r="I11" s="164" t="s">
        <v>317</v>
      </c>
      <c r="J11" s="164"/>
      <c r="K11" s="161" t="s">
        <v>323</v>
      </c>
      <c r="L11" s="161" t="s">
        <v>465</v>
      </c>
      <c r="M11" s="165">
        <v>92.018181818181816</v>
      </c>
      <c r="N11" s="165">
        <v>23.436363636363634</v>
      </c>
      <c r="O11" s="170"/>
      <c r="P11" s="161"/>
      <c r="Q11" s="230"/>
      <c r="R11" s="166"/>
      <c r="S11" s="230"/>
      <c r="T11" s="161"/>
      <c r="U11" s="230"/>
      <c r="V11" s="230"/>
      <c r="W11" s="230"/>
      <c r="X11" s="161"/>
      <c r="Y11" s="165"/>
      <c r="Z11" s="165"/>
      <c r="AA11" s="165"/>
      <c r="AB11" s="165"/>
      <c r="AC11" s="165"/>
      <c r="AD11" s="165"/>
      <c r="AE11" s="165">
        <v>12.2</v>
      </c>
      <c r="AF11" s="161"/>
      <c r="AG11" s="161"/>
      <c r="AH11" s="165"/>
      <c r="AI11" s="161"/>
      <c r="AJ11" s="161"/>
      <c r="AK11" s="230"/>
      <c r="AL11" s="161"/>
      <c r="AM11" s="165"/>
      <c r="AN11" s="165"/>
      <c r="AO11" s="161" t="s">
        <v>479</v>
      </c>
      <c r="AP11" s="164" t="s">
        <v>317</v>
      </c>
      <c r="AQ11" s="164"/>
      <c r="AR11" s="164"/>
      <c r="AS11" s="164"/>
      <c r="AT11" s="164">
        <v>8</v>
      </c>
      <c r="AU11" s="164"/>
      <c r="AV11" s="164"/>
      <c r="AW11" s="164"/>
      <c r="AX11" s="164" t="s">
        <v>320</v>
      </c>
      <c r="AY11" s="246"/>
      <c r="AZ11" s="164">
        <v>0</v>
      </c>
      <c r="BA11" s="164">
        <v>0</v>
      </c>
      <c r="BB11" s="164">
        <v>0</v>
      </c>
      <c r="BC11" s="164">
        <v>0</v>
      </c>
      <c r="BD11" s="164">
        <v>0</v>
      </c>
      <c r="BE11" s="164">
        <v>0</v>
      </c>
      <c r="BF11" s="164">
        <v>0</v>
      </c>
      <c r="BG11" s="164">
        <v>0</v>
      </c>
      <c r="BH11" s="164">
        <v>0</v>
      </c>
      <c r="BI11" s="164">
        <v>0</v>
      </c>
      <c r="BJ11" s="164">
        <v>0</v>
      </c>
      <c r="BK11" s="164">
        <v>0</v>
      </c>
      <c r="BL11" s="164"/>
      <c r="BM11" s="164" t="s">
        <v>317</v>
      </c>
      <c r="BN11" s="164">
        <v>12</v>
      </c>
      <c r="BO11" s="164" t="s">
        <v>317</v>
      </c>
      <c r="BP11" s="168"/>
      <c r="BQ11" s="164"/>
      <c r="BR11" s="164"/>
      <c r="BS11" s="164"/>
      <c r="BT11" s="170"/>
      <c r="BU11" s="170"/>
      <c r="BV11" s="164"/>
      <c r="BW11" s="164" t="s">
        <v>293</v>
      </c>
      <c r="BX11" s="164"/>
      <c r="BY11" s="161"/>
      <c r="BZ11" s="161" t="s">
        <v>504</v>
      </c>
      <c r="CA11" s="161" t="s">
        <v>282</v>
      </c>
    </row>
    <row r="12" spans="1:109" ht="13" customHeight="1" x14ac:dyDescent="0.15">
      <c r="A12" s="161">
        <v>11602</v>
      </c>
      <c r="B12" s="162">
        <v>43291</v>
      </c>
      <c r="C12" s="163" t="s">
        <v>314</v>
      </c>
      <c r="D12" s="161" t="s">
        <v>289</v>
      </c>
      <c r="E12" s="161"/>
      <c r="F12" s="161" t="s">
        <v>328</v>
      </c>
      <c r="G12" s="175">
        <v>43291</v>
      </c>
      <c r="H12" s="164" t="s">
        <v>316</v>
      </c>
      <c r="I12" s="164" t="s">
        <v>317</v>
      </c>
      <c r="J12" s="164"/>
      <c r="K12" s="161" t="s">
        <v>336</v>
      </c>
      <c r="L12" s="161" t="s">
        <v>445</v>
      </c>
      <c r="M12" s="165">
        <v>85</v>
      </c>
      <c r="N12" s="165">
        <v>21.999999999999996</v>
      </c>
      <c r="O12" s="170"/>
      <c r="P12" s="161"/>
      <c r="Q12" s="230"/>
      <c r="R12" s="166"/>
      <c r="S12" s="230"/>
      <c r="T12" s="161"/>
      <c r="U12" s="230"/>
      <c r="V12" s="230"/>
      <c r="W12" s="230"/>
      <c r="X12" s="161"/>
      <c r="Y12" s="165"/>
      <c r="Z12" s="165"/>
      <c r="AA12" s="165"/>
      <c r="AB12" s="165"/>
      <c r="AC12" s="165"/>
      <c r="AD12" s="230"/>
      <c r="AE12" s="165">
        <v>11.999999999999998</v>
      </c>
      <c r="AF12" s="161"/>
      <c r="AG12" s="161"/>
      <c r="AH12" s="165"/>
      <c r="AI12" s="161"/>
      <c r="AJ12" s="161"/>
      <c r="AK12" s="165"/>
      <c r="AL12" s="161"/>
      <c r="AM12" s="165"/>
      <c r="AN12" s="165"/>
      <c r="AO12" s="161" t="s">
        <v>329</v>
      </c>
      <c r="AP12" s="164" t="s">
        <v>317</v>
      </c>
      <c r="AQ12" s="164"/>
      <c r="AR12" s="164"/>
      <c r="AS12" s="167"/>
      <c r="AT12" s="164">
        <v>6</v>
      </c>
      <c r="AU12" s="164"/>
      <c r="AV12" s="164"/>
      <c r="AW12" s="164"/>
      <c r="AX12" s="164" t="s">
        <v>320</v>
      </c>
      <c r="AY12" s="246"/>
      <c r="AZ12" s="164">
        <v>0</v>
      </c>
      <c r="BA12" s="164">
        <v>0</v>
      </c>
      <c r="BB12" s="164">
        <v>0</v>
      </c>
      <c r="BC12" s="164">
        <v>0</v>
      </c>
      <c r="BD12" s="164">
        <v>0</v>
      </c>
      <c r="BE12" s="164">
        <v>0</v>
      </c>
      <c r="BF12" s="164">
        <v>0</v>
      </c>
      <c r="BG12" s="164">
        <v>0</v>
      </c>
      <c r="BH12" s="164">
        <v>0</v>
      </c>
      <c r="BI12" s="164">
        <v>0</v>
      </c>
      <c r="BJ12" s="164">
        <v>0</v>
      </c>
      <c r="BK12" s="164">
        <v>0</v>
      </c>
      <c r="BL12" s="164"/>
      <c r="BM12" s="164" t="s">
        <v>317</v>
      </c>
      <c r="BN12" s="164"/>
      <c r="BO12" s="164" t="s">
        <v>317</v>
      </c>
      <c r="BP12" s="168"/>
      <c r="BQ12" s="164"/>
      <c r="BR12" s="164"/>
      <c r="BS12" s="169">
        <v>43707</v>
      </c>
      <c r="BT12" s="170"/>
      <c r="BU12" s="170"/>
      <c r="BV12" s="164"/>
      <c r="BW12" s="164" t="s">
        <v>293</v>
      </c>
      <c r="BX12" s="164"/>
      <c r="BY12" s="170"/>
      <c r="BZ12" s="161" t="s">
        <v>277</v>
      </c>
      <c r="CA12" s="161" t="s">
        <v>282</v>
      </c>
    </row>
    <row r="13" spans="1:109" ht="13" customHeight="1" x14ac:dyDescent="0.15">
      <c r="A13" s="161">
        <v>1103</v>
      </c>
      <c r="B13" s="162">
        <v>43291</v>
      </c>
      <c r="C13" s="163" t="s">
        <v>314</v>
      </c>
      <c r="D13" s="161" t="s">
        <v>289</v>
      </c>
      <c r="E13" s="161"/>
      <c r="F13" s="161" t="s">
        <v>330</v>
      </c>
      <c r="G13" s="162">
        <v>43281</v>
      </c>
      <c r="H13" s="164" t="s">
        <v>316</v>
      </c>
      <c r="I13" s="164" t="s">
        <v>317</v>
      </c>
      <c r="J13" s="164"/>
      <c r="K13" s="161" t="s">
        <v>322</v>
      </c>
      <c r="L13" s="161" t="s">
        <v>497</v>
      </c>
      <c r="M13" s="165">
        <v>88.045454545454533</v>
      </c>
      <c r="N13" s="165">
        <v>33.509090909090908</v>
      </c>
      <c r="O13" s="170"/>
      <c r="P13" s="161"/>
      <c r="Q13" s="230"/>
      <c r="R13" s="166"/>
      <c r="S13" s="230"/>
      <c r="T13" s="161"/>
      <c r="U13" s="230"/>
      <c r="V13" s="230"/>
      <c r="W13" s="165">
        <v>18.409090909090907</v>
      </c>
      <c r="X13" s="161"/>
      <c r="Y13" s="165"/>
      <c r="Z13" s="165"/>
      <c r="AA13" s="165"/>
      <c r="AB13" s="165"/>
      <c r="AC13" s="165"/>
      <c r="AD13" s="165"/>
      <c r="AE13" s="230"/>
      <c r="AF13" s="161"/>
      <c r="AG13" s="161"/>
      <c r="AH13" s="165">
        <v>24.281818181818181</v>
      </c>
      <c r="AI13" s="161"/>
      <c r="AJ13" s="161"/>
      <c r="AK13" s="165"/>
      <c r="AL13" s="161"/>
      <c r="AM13" s="165"/>
      <c r="AN13" s="165"/>
      <c r="AO13" s="161" t="s">
        <v>331</v>
      </c>
      <c r="AP13" s="164" t="s">
        <v>317</v>
      </c>
      <c r="AQ13" s="164"/>
      <c r="AR13" s="164"/>
      <c r="AS13" s="167"/>
      <c r="AT13" s="164">
        <v>7.6</v>
      </c>
      <c r="AU13" s="164"/>
      <c r="AV13" s="164"/>
      <c r="AW13" s="164"/>
      <c r="AX13" s="164" t="s">
        <v>320</v>
      </c>
      <c r="AY13" s="246"/>
      <c r="AZ13" s="164">
        <v>0</v>
      </c>
      <c r="BA13" s="164">
        <v>0</v>
      </c>
      <c r="BB13" s="164">
        <v>0</v>
      </c>
      <c r="BC13" s="164">
        <v>0</v>
      </c>
      <c r="BD13" s="164">
        <v>0</v>
      </c>
      <c r="BE13" s="164">
        <v>0</v>
      </c>
      <c r="BF13" s="164">
        <v>0</v>
      </c>
      <c r="BG13" s="164">
        <v>0</v>
      </c>
      <c r="BH13" s="164">
        <v>0</v>
      </c>
      <c r="BI13" s="164">
        <v>0</v>
      </c>
      <c r="BJ13" s="164">
        <v>0</v>
      </c>
      <c r="BK13" s="164">
        <v>0</v>
      </c>
      <c r="BL13" s="164"/>
      <c r="BM13" s="164" t="s">
        <v>317</v>
      </c>
      <c r="BN13" s="164">
        <v>12</v>
      </c>
      <c r="BO13" s="164" t="s">
        <v>317</v>
      </c>
      <c r="BP13" s="168"/>
      <c r="BQ13" s="164"/>
      <c r="BR13" s="164"/>
      <c r="BS13" s="164"/>
      <c r="BT13" s="161" t="s">
        <v>498</v>
      </c>
      <c r="BU13" s="170" t="s">
        <v>499</v>
      </c>
      <c r="BV13" s="164">
        <v>25</v>
      </c>
      <c r="BW13" s="164" t="s">
        <v>321</v>
      </c>
      <c r="BX13" s="164"/>
      <c r="BY13" s="161" t="s">
        <v>500</v>
      </c>
      <c r="BZ13" s="178" t="s">
        <v>277</v>
      </c>
      <c r="CA13" s="161" t="s">
        <v>282</v>
      </c>
      <c r="CB13" s="178"/>
    </row>
    <row r="14" spans="1:109" ht="13" customHeight="1" x14ac:dyDescent="0.15">
      <c r="A14" s="161">
        <v>608</v>
      </c>
      <c r="B14" s="162">
        <v>43291</v>
      </c>
      <c r="C14" s="163" t="s">
        <v>314</v>
      </c>
      <c r="D14" s="161" t="s">
        <v>289</v>
      </c>
      <c r="E14" s="161"/>
      <c r="F14" s="161" t="s">
        <v>330</v>
      </c>
      <c r="G14" s="162">
        <v>43281</v>
      </c>
      <c r="H14" s="164" t="s">
        <v>464</v>
      </c>
      <c r="I14" s="164" t="s">
        <v>317</v>
      </c>
      <c r="J14" s="164"/>
      <c r="K14" s="161" t="s">
        <v>323</v>
      </c>
      <c r="L14" s="161" t="s">
        <v>465</v>
      </c>
      <c r="M14" s="165">
        <v>92.018181818181816</v>
      </c>
      <c r="N14" s="165">
        <v>30.945454545454542</v>
      </c>
      <c r="O14" s="170"/>
      <c r="P14" s="161"/>
      <c r="Q14" s="230"/>
      <c r="R14" s="166"/>
      <c r="S14" s="230"/>
      <c r="T14" s="161"/>
      <c r="U14" s="230"/>
      <c r="V14" s="230"/>
      <c r="W14" s="165">
        <v>15.563636363636363</v>
      </c>
      <c r="X14" s="161"/>
      <c r="Y14" s="165"/>
      <c r="Z14" s="165"/>
      <c r="AA14" s="165"/>
      <c r="AB14" s="165"/>
      <c r="AC14" s="165"/>
      <c r="AD14" s="165"/>
      <c r="AE14" s="230"/>
      <c r="AF14" s="161"/>
      <c r="AG14" s="161"/>
      <c r="AH14" s="165">
        <v>21.936363636363634</v>
      </c>
      <c r="AI14" s="161"/>
      <c r="AJ14" s="161"/>
      <c r="AK14" s="230"/>
      <c r="AL14" s="161"/>
      <c r="AM14" s="165"/>
      <c r="AN14" s="165"/>
      <c r="AO14" s="161" t="s">
        <v>331</v>
      </c>
      <c r="AP14" s="164" t="s">
        <v>317</v>
      </c>
      <c r="AQ14" s="164"/>
      <c r="AR14" s="164"/>
      <c r="AS14" s="164"/>
      <c r="AT14" s="164">
        <v>8</v>
      </c>
      <c r="AU14" s="164"/>
      <c r="AV14" s="164"/>
      <c r="AW14" s="164"/>
      <c r="AX14" s="164" t="s">
        <v>320</v>
      </c>
      <c r="AY14" s="246"/>
      <c r="AZ14" s="164">
        <v>0</v>
      </c>
      <c r="BA14" s="164">
        <v>0</v>
      </c>
      <c r="BB14" s="164">
        <v>0</v>
      </c>
      <c r="BC14" s="164">
        <v>0</v>
      </c>
      <c r="BD14" s="164">
        <v>0</v>
      </c>
      <c r="BE14" s="164">
        <v>0</v>
      </c>
      <c r="BF14" s="164">
        <v>0</v>
      </c>
      <c r="BG14" s="164">
        <v>0</v>
      </c>
      <c r="BH14" s="164">
        <v>0</v>
      </c>
      <c r="BI14" s="164">
        <v>0</v>
      </c>
      <c r="BJ14" s="164">
        <v>0</v>
      </c>
      <c r="BK14" s="164">
        <v>0</v>
      </c>
      <c r="BL14" s="164"/>
      <c r="BM14" s="164" t="s">
        <v>317</v>
      </c>
      <c r="BN14" s="164">
        <v>12</v>
      </c>
      <c r="BO14" s="164" t="s">
        <v>317</v>
      </c>
      <c r="BP14" s="168"/>
      <c r="BQ14" s="164"/>
      <c r="BR14" s="164"/>
      <c r="BS14" s="164"/>
      <c r="BT14" s="170"/>
      <c r="BU14" s="170"/>
      <c r="BV14" s="164"/>
      <c r="BW14" s="164" t="s">
        <v>293</v>
      </c>
      <c r="BX14" s="164"/>
      <c r="BY14" s="161"/>
      <c r="BZ14" s="178" t="s">
        <v>277</v>
      </c>
      <c r="CA14" s="161" t="s">
        <v>282</v>
      </c>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row>
    <row r="15" spans="1:109" ht="13" customHeight="1" x14ac:dyDescent="0.15">
      <c r="A15" s="161">
        <v>11604</v>
      </c>
      <c r="B15" s="162">
        <v>43291</v>
      </c>
      <c r="C15" s="163" t="s">
        <v>314</v>
      </c>
      <c r="D15" s="161" t="s">
        <v>289</v>
      </c>
      <c r="E15" s="161"/>
      <c r="F15" s="161" t="s">
        <v>330</v>
      </c>
      <c r="G15" s="175">
        <v>43291</v>
      </c>
      <c r="H15" s="164" t="s">
        <v>316</v>
      </c>
      <c r="I15" s="164" t="s">
        <v>317</v>
      </c>
      <c r="J15" s="164"/>
      <c r="K15" s="161" t="s">
        <v>336</v>
      </c>
      <c r="L15" s="161" t="s">
        <v>445</v>
      </c>
      <c r="M15" s="165">
        <v>85</v>
      </c>
      <c r="N15" s="165">
        <v>28</v>
      </c>
      <c r="O15" s="170"/>
      <c r="P15" s="161"/>
      <c r="Q15" s="230"/>
      <c r="R15" s="166"/>
      <c r="S15" s="230"/>
      <c r="T15" s="161"/>
      <c r="U15" s="230"/>
      <c r="V15" s="230"/>
      <c r="W15" s="165">
        <v>14</v>
      </c>
      <c r="X15" s="161"/>
      <c r="Y15" s="165"/>
      <c r="Z15" s="165"/>
      <c r="AA15" s="165"/>
      <c r="AB15" s="165"/>
      <c r="AC15" s="165"/>
      <c r="AD15" s="230"/>
      <c r="AE15" s="230"/>
      <c r="AF15" s="161"/>
      <c r="AG15" s="161"/>
      <c r="AH15" s="165">
        <v>19.899999999999999</v>
      </c>
      <c r="AI15" s="161"/>
      <c r="AJ15" s="161"/>
      <c r="AK15" s="165"/>
      <c r="AL15" s="161"/>
      <c r="AM15" s="165"/>
      <c r="AN15" s="165"/>
      <c r="AO15" s="161" t="s">
        <v>331</v>
      </c>
      <c r="AP15" s="164" t="s">
        <v>317</v>
      </c>
      <c r="AQ15" s="164"/>
      <c r="AR15" s="164"/>
      <c r="AS15" s="167"/>
      <c r="AT15" s="164">
        <v>6</v>
      </c>
      <c r="AU15" s="164"/>
      <c r="AV15" s="164"/>
      <c r="AW15" s="164"/>
      <c r="AX15" s="164" t="s">
        <v>320</v>
      </c>
      <c r="AY15" s="246"/>
      <c r="AZ15" s="164">
        <v>0</v>
      </c>
      <c r="BA15" s="164">
        <v>0</v>
      </c>
      <c r="BB15" s="164">
        <v>0</v>
      </c>
      <c r="BC15" s="164">
        <v>0</v>
      </c>
      <c r="BD15" s="164">
        <v>0</v>
      </c>
      <c r="BE15" s="164">
        <v>0</v>
      </c>
      <c r="BF15" s="164">
        <v>0</v>
      </c>
      <c r="BG15" s="164">
        <v>0</v>
      </c>
      <c r="BH15" s="164">
        <v>0</v>
      </c>
      <c r="BI15" s="164">
        <v>0</v>
      </c>
      <c r="BJ15" s="164">
        <v>0</v>
      </c>
      <c r="BK15" s="164">
        <v>0</v>
      </c>
      <c r="BL15" s="164"/>
      <c r="BM15" s="164" t="s">
        <v>317</v>
      </c>
      <c r="BN15" s="164"/>
      <c r="BO15" s="164" t="s">
        <v>317</v>
      </c>
      <c r="BP15" s="168"/>
      <c r="BQ15" s="164"/>
      <c r="BR15" s="164"/>
      <c r="BS15" s="169">
        <v>43707</v>
      </c>
      <c r="BT15" s="170"/>
      <c r="BU15" s="170"/>
      <c r="BV15" s="164"/>
      <c r="BW15" s="164" t="s">
        <v>293</v>
      </c>
      <c r="BX15" s="164"/>
      <c r="BY15" s="170"/>
      <c r="BZ15" s="178" t="s">
        <v>277</v>
      </c>
      <c r="CA15" s="161" t="s">
        <v>282</v>
      </c>
    </row>
  </sheetData>
  <sheetProtection algorithmName="SHA-512" hashValue="+2RSAicyQyeXcFhE9k4VGmc5NG2DIVlAlXhCzIQ01AKsI5KIASuBmI2NCLb+tj99VAygQmXPJQAfQvRFe0irxQ==" saltValue="c5wCAlyaFUR/+1KwmTdn9A==" spinCount="100000" sheet="1" objects="1" scenarios="1"/>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8009E-ACA8-E245-929B-FB4E63FD46ED}">
  <sheetPr codeName="Sheet19"/>
  <dimension ref="A1:CA26"/>
  <sheetViews>
    <sheetView zoomScale="89" zoomScaleNormal="90" workbookViewId="0">
      <selection activeCell="K34" sqref="K34"/>
    </sheetView>
  </sheetViews>
  <sheetFormatPr baseColWidth="10" defaultRowHeight="13" x14ac:dyDescent="0.15"/>
  <cols>
    <col min="6" max="6" width="14" bestFit="1" customWidth="1"/>
    <col min="11" max="11" width="15.1640625" customWidth="1"/>
    <col min="12" max="12" width="25" customWidth="1"/>
    <col min="41" max="41" width="15.5" customWidth="1"/>
    <col min="45" max="45" width="10.83203125" customWidth="1"/>
  </cols>
  <sheetData>
    <row r="1" spans="1:79" ht="84" x14ac:dyDescent="0.15">
      <c r="A1" s="44" t="s">
        <v>123</v>
      </c>
      <c r="B1" s="44" t="s">
        <v>356</v>
      </c>
      <c r="C1" s="45" t="s">
        <v>357</v>
      </c>
      <c r="D1" s="46" t="s">
        <v>358</v>
      </c>
      <c r="E1" s="46" t="s">
        <v>359</v>
      </c>
      <c r="F1" s="46" t="s">
        <v>360</v>
      </c>
      <c r="G1" s="44" t="s">
        <v>361</v>
      </c>
      <c r="H1" s="47" t="s">
        <v>362</v>
      </c>
      <c r="I1" s="47" t="s">
        <v>363</v>
      </c>
      <c r="J1" s="47" t="s">
        <v>364</v>
      </c>
      <c r="K1" s="46" t="s">
        <v>112</v>
      </c>
      <c r="L1" s="48" t="s">
        <v>365</v>
      </c>
      <c r="M1" s="49" t="s">
        <v>114</v>
      </c>
      <c r="N1" s="50" t="s">
        <v>366</v>
      </c>
      <c r="O1" s="50" t="s">
        <v>116</v>
      </c>
      <c r="P1" s="50" t="s">
        <v>367</v>
      </c>
      <c r="Q1" s="50" t="s">
        <v>368</v>
      </c>
      <c r="R1" s="50" t="s">
        <v>369</v>
      </c>
      <c r="S1" s="50" t="s">
        <v>370</v>
      </c>
      <c r="T1" s="50" t="s">
        <v>371</v>
      </c>
      <c r="U1" s="50" t="s">
        <v>372</v>
      </c>
      <c r="V1" s="51" t="s">
        <v>373</v>
      </c>
      <c r="W1" s="52" t="s">
        <v>374</v>
      </c>
      <c r="X1" s="52" t="s">
        <v>375</v>
      </c>
      <c r="Y1" s="52" t="s">
        <v>376</v>
      </c>
      <c r="Z1" s="52" t="s">
        <v>377</v>
      </c>
      <c r="AA1" s="52" t="s">
        <v>378</v>
      </c>
      <c r="AB1" s="52" t="s">
        <v>379</v>
      </c>
      <c r="AC1" s="52" t="s">
        <v>380</v>
      </c>
      <c r="AD1" s="52" t="s">
        <v>381</v>
      </c>
      <c r="AE1" s="53" t="s">
        <v>382</v>
      </c>
      <c r="AF1" s="54" t="s">
        <v>383</v>
      </c>
      <c r="AG1" s="54" t="s">
        <v>384</v>
      </c>
      <c r="AH1" s="55" t="s">
        <v>385</v>
      </c>
      <c r="AI1" s="55" t="s">
        <v>386</v>
      </c>
      <c r="AJ1" s="55" t="s">
        <v>387</v>
      </c>
      <c r="AK1" s="55" t="s">
        <v>388</v>
      </c>
      <c r="AL1" s="153" t="s">
        <v>389</v>
      </c>
      <c r="AM1" s="154" t="s">
        <v>390</v>
      </c>
      <c r="AN1" s="154" t="s">
        <v>391</v>
      </c>
      <c r="AO1" s="56" t="s">
        <v>392</v>
      </c>
      <c r="AP1" s="57" t="s">
        <v>393</v>
      </c>
      <c r="AQ1" s="57" t="s">
        <v>394</v>
      </c>
      <c r="AR1" s="58" t="s">
        <v>395</v>
      </c>
      <c r="AS1" s="155" t="s">
        <v>396</v>
      </c>
      <c r="AT1" s="156" t="s">
        <v>397</v>
      </c>
      <c r="AU1" s="157" t="s">
        <v>398</v>
      </c>
      <c r="AV1" s="157" t="s">
        <v>399</v>
      </c>
      <c r="AW1" s="157" t="s">
        <v>400</v>
      </c>
      <c r="AX1" s="61" t="s">
        <v>401</v>
      </c>
      <c r="AY1" s="62" t="s">
        <v>402</v>
      </c>
      <c r="AZ1" s="63" t="s">
        <v>403</v>
      </c>
      <c r="BA1" s="64" t="s">
        <v>404</v>
      </c>
      <c r="BB1" s="63" t="s">
        <v>405</v>
      </c>
      <c r="BC1" s="64" t="s">
        <v>406</v>
      </c>
      <c r="BD1" s="63" t="s">
        <v>407</v>
      </c>
      <c r="BE1" s="64" t="s">
        <v>408</v>
      </c>
      <c r="BF1" s="63" t="s">
        <v>409</v>
      </c>
      <c r="BG1" s="65" t="s">
        <v>410</v>
      </c>
      <c r="BH1" s="125" t="s">
        <v>286</v>
      </c>
      <c r="BI1" s="126" t="s">
        <v>287</v>
      </c>
      <c r="BJ1" s="63" t="s">
        <v>411</v>
      </c>
      <c r="BK1" s="65" t="s">
        <v>412</v>
      </c>
      <c r="BL1" s="47" t="s">
        <v>413</v>
      </c>
      <c r="BM1" s="47" t="s">
        <v>414</v>
      </c>
      <c r="BN1" s="47" t="s">
        <v>415</v>
      </c>
      <c r="BO1" s="47" t="s">
        <v>416</v>
      </c>
      <c r="BP1" s="47" t="s">
        <v>288</v>
      </c>
      <c r="BQ1" s="47" t="s">
        <v>333</v>
      </c>
      <c r="BR1" s="47" t="s">
        <v>334</v>
      </c>
      <c r="BS1" s="47" t="s">
        <v>335</v>
      </c>
      <c r="BT1" s="45" t="s">
        <v>417</v>
      </c>
      <c r="BU1" s="45" t="s">
        <v>418</v>
      </c>
      <c r="BV1" s="47" t="s">
        <v>419</v>
      </c>
      <c r="BW1" s="47" t="s">
        <v>420</v>
      </c>
      <c r="BX1" s="158" t="s">
        <v>421</v>
      </c>
      <c r="BY1" s="45" t="s">
        <v>422</v>
      </c>
      <c r="BZ1" s="47" t="s">
        <v>423</v>
      </c>
      <c r="CA1" s="44" t="s">
        <v>424</v>
      </c>
    </row>
    <row r="2" spans="1:79" x14ac:dyDescent="0.15">
      <c r="A2" s="161">
        <v>12919</v>
      </c>
      <c r="B2" s="162">
        <v>42929</v>
      </c>
      <c r="C2" s="163" t="s">
        <v>314</v>
      </c>
      <c r="D2" s="161" t="s">
        <v>289</v>
      </c>
      <c r="E2" s="161"/>
      <c r="F2" s="161" t="s">
        <v>315</v>
      </c>
      <c r="G2" s="162">
        <v>42916</v>
      </c>
      <c r="H2" s="164" t="s">
        <v>316</v>
      </c>
      <c r="I2" s="164" t="s">
        <v>317</v>
      </c>
      <c r="J2" s="164"/>
      <c r="K2" s="161" t="s">
        <v>318</v>
      </c>
      <c r="L2" s="161" t="s">
        <v>455</v>
      </c>
      <c r="M2" s="165">
        <v>93.749999999999986</v>
      </c>
      <c r="N2" s="165">
        <v>25.537909090909089</v>
      </c>
      <c r="O2" s="161"/>
      <c r="P2" s="161"/>
      <c r="Q2" s="230"/>
      <c r="R2" s="166"/>
      <c r="S2" s="230"/>
      <c r="T2" s="161"/>
      <c r="U2" s="230"/>
      <c r="V2" s="230"/>
      <c r="W2" s="230"/>
      <c r="X2" s="161"/>
      <c r="Y2" s="165"/>
      <c r="Z2" s="165"/>
      <c r="AA2" s="165"/>
      <c r="AB2" s="165"/>
      <c r="AC2" s="165"/>
      <c r="AD2" s="165"/>
      <c r="AE2" s="165"/>
      <c r="AF2" s="161"/>
      <c r="AG2" s="161"/>
      <c r="AH2" s="165"/>
      <c r="AI2" s="161"/>
      <c r="AJ2" s="161"/>
      <c r="AK2" s="165"/>
      <c r="AL2" s="161"/>
      <c r="AM2" s="165"/>
      <c r="AN2" s="165"/>
      <c r="AO2" s="161" t="s">
        <v>319</v>
      </c>
      <c r="AP2" s="164" t="s">
        <v>317</v>
      </c>
      <c r="AQ2" s="164"/>
      <c r="AR2" s="164"/>
      <c r="AS2" s="167"/>
      <c r="AT2" s="164">
        <v>8</v>
      </c>
      <c r="AU2" s="164"/>
      <c r="AV2" s="164"/>
      <c r="AW2" s="164"/>
      <c r="AX2" s="164" t="s">
        <v>320</v>
      </c>
      <c r="AY2" s="161"/>
      <c r="AZ2" s="164">
        <v>0</v>
      </c>
      <c r="BA2" s="164">
        <v>15</v>
      </c>
      <c r="BB2" s="164">
        <v>0</v>
      </c>
      <c r="BC2" s="164">
        <v>0</v>
      </c>
      <c r="BD2" s="164">
        <v>0</v>
      </c>
      <c r="BE2" s="164">
        <v>0</v>
      </c>
      <c r="BF2" s="164">
        <v>0</v>
      </c>
      <c r="BG2" s="164">
        <v>0</v>
      </c>
      <c r="BH2" s="164">
        <v>0</v>
      </c>
      <c r="BI2" s="164">
        <v>0</v>
      </c>
      <c r="BJ2" s="164">
        <v>0</v>
      </c>
      <c r="BK2" s="164">
        <v>0</v>
      </c>
      <c r="BL2" s="164">
        <v>12</v>
      </c>
      <c r="BM2" s="164" t="s">
        <v>317</v>
      </c>
      <c r="BN2" s="164">
        <v>12</v>
      </c>
      <c r="BO2" s="164" t="s">
        <v>317</v>
      </c>
      <c r="BP2" s="168"/>
      <c r="BQ2" s="164"/>
      <c r="BR2" s="164"/>
      <c r="BS2" s="164"/>
      <c r="BT2" s="161"/>
      <c r="BU2" s="161"/>
      <c r="BV2" s="164"/>
      <c r="BW2" s="164" t="s">
        <v>321</v>
      </c>
      <c r="BX2" s="164"/>
      <c r="BY2" s="161"/>
      <c r="BZ2" s="231" t="s">
        <v>462</v>
      </c>
      <c r="CA2" s="170" t="s">
        <v>282</v>
      </c>
    </row>
    <row r="3" spans="1:79" x14ac:dyDescent="0.15">
      <c r="A3" s="161">
        <v>10278</v>
      </c>
      <c r="B3" s="162">
        <v>42929</v>
      </c>
      <c r="C3" s="163" t="s">
        <v>314</v>
      </c>
      <c r="D3" s="161" t="s">
        <v>289</v>
      </c>
      <c r="E3" s="161"/>
      <c r="F3" s="161" t="s">
        <v>315</v>
      </c>
      <c r="G3" s="162">
        <v>42916</v>
      </c>
      <c r="H3" s="164" t="s">
        <v>316</v>
      </c>
      <c r="I3" s="164" t="s">
        <v>317</v>
      </c>
      <c r="J3" s="164"/>
      <c r="K3" s="161" t="s">
        <v>322</v>
      </c>
      <c r="L3" s="161" t="s">
        <v>295</v>
      </c>
      <c r="M3" s="165">
        <v>82.8</v>
      </c>
      <c r="N3" s="165">
        <v>25.5</v>
      </c>
      <c r="O3" s="161"/>
      <c r="P3" s="161"/>
      <c r="Q3" s="230"/>
      <c r="R3" s="166"/>
      <c r="S3" s="230"/>
      <c r="T3" s="161"/>
      <c r="U3" s="230"/>
      <c r="V3" s="230"/>
      <c r="W3" s="230"/>
      <c r="X3" s="161"/>
      <c r="Y3" s="165"/>
      <c r="Z3" s="165"/>
      <c r="AA3" s="165"/>
      <c r="AB3" s="165"/>
      <c r="AC3" s="165"/>
      <c r="AD3" s="165"/>
      <c r="AE3" s="165"/>
      <c r="AF3" s="161"/>
      <c r="AG3" s="161"/>
      <c r="AH3" s="165"/>
      <c r="AI3" s="161"/>
      <c r="AJ3" s="161"/>
      <c r="AK3" s="165"/>
      <c r="AL3" s="161"/>
      <c r="AM3" s="165"/>
      <c r="AN3" s="165"/>
      <c r="AO3" s="161" t="s">
        <v>319</v>
      </c>
      <c r="AP3" s="164" t="s">
        <v>317</v>
      </c>
      <c r="AQ3" s="164"/>
      <c r="AR3" s="164"/>
      <c r="AS3" s="167"/>
      <c r="AT3" s="164">
        <v>9.5</v>
      </c>
      <c r="AU3" s="164"/>
      <c r="AV3" s="164"/>
      <c r="AW3" s="164"/>
      <c r="AX3" s="164" t="s">
        <v>320</v>
      </c>
      <c r="AY3" s="161"/>
      <c r="AZ3" s="164">
        <v>12</v>
      </c>
      <c r="BA3" s="164">
        <v>0</v>
      </c>
      <c r="BB3" s="164">
        <v>0</v>
      </c>
      <c r="BC3" s="164">
        <v>0</v>
      </c>
      <c r="BD3" s="164">
        <v>0</v>
      </c>
      <c r="BE3" s="164">
        <v>0</v>
      </c>
      <c r="BF3" s="164">
        <v>0</v>
      </c>
      <c r="BG3" s="164">
        <v>0</v>
      </c>
      <c r="BH3" s="164">
        <v>0</v>
      </c>
      <c r="BI3" s="164">
        <v>0</v>
      </c>
      <c r="BJ3" s="164">
        <v>0</v>
      </c>
      <c r="BK3" s="164">
        <v>0</v>
      </c>
      <c r="BL3" s="164"/>
      <c r="BM3" s="164" t="s">
        <v>317</v>
      </c>
      <c r="BN3" s="164">
        <v>12</v>
      </c>
      <c r="BO3" s="164" t="s">
        <v>317</v>
      </c>
      <c r="BP3" s="168"/>
      <c r="BQ3" s="164"/>
      <c r="BR3" s="164">
        <v>12</v>
      </c>
      <c r="BS3" s="164"/>
      <c r="BT3" s="161"/>
      <c r="BU3" s="161"/>
      <c r="BV3" s="164"/>
      <c r="BW3" s="164" t="s">
        <v>321</v>
      </c>
      <c r="BX3" s="164"/>
      <c r="BY3" s="161" t="s">
        <v>463</v>
      </c>
      <c r="BZ3" s="232" t="s">
        <v>431</v>
      </c>
      <c r="CA3" s="161" t="s">
        <v>282</v>
      </c>
    </row>
    <row r="4" spans="1:79" x14ac:dyDescent="0.15">
      <c r="A4" s="161">
        <v>605</v>
      </c>
      <c r="B4" s="162">
        <v>42929</v>
      </c>
      <c r="C4" s="163" t="s">
        <v>314</v>
      </c>
      <c r="D4" s="161" t="s">
        <v>289</v>
      </c>
      <c r="E4" s="161"/>
      <c r="F4" s="161" t="s">
        <v>315</v>
      </c>
      <c r="G4" s="162">
        <v>42916</v>
      </c>
      <c r="H4" s="164" t="s">
        <v>464</v>
      </c>
      <c r="I4" s="164" t="s">
        <v>317</v>
      </c>
      <c r="J4" s="164"/>
      <c r="K4" s="161" t="s">
        <v>323</v>
      </c>
      <c r="L4" s="161" t="s">
        <v>465</v>
      </c>
      <c r="M4" s="165">
        <v>91.745454545454535</v>
      </c>
      <c r="N4" s="165">
        <v>21.036363636363635</v>
      </c>
      <c r="O4" s="161"/>
      <c r="P4" s="161"/>
      <c r="Q4" s="230"/>
      <c r="R4" s="166"/>
      <c r="S4" s="230"/>
      <c r="T4" s="161"/>
      <c r="U4" s="230"/>
      <c r="V4" s="230"/>
      <c r="W4" s="230"/>
      <c r="X4" s="161"/>
      <c r="Y4" s="165"/>
      <c r="Z4" s="165"/>
      <c r="AA4" s="165"/>
      <c r="AB4" s="165"/>
      <c r="AC4" s="165"/>
      <c r="AD4" s="165"/>
      <c r="AE4" s="165"/>
      <c r="AF4" s="161"/>
      <c r="AG4" s="161"/>
      <c r="AH4" s="165"/>
      <c r="AI4" s="161"/>
      <c r="AJ4" s="161"/>
      <c r="AK4" s="230"/>
      <c r="AL4" s="161"/>
      <c r="AM4" s="165"/>
      <c r="AN4" s="165"/>
      <c r="AO4" s="161" t="s">
        <v>319</v>
      </c>
      <c r="AP4" s="164" t="s">
        <v>317</v>
      </c>
      <c r="AQ4" s="164"/>
      <c r="AR4" s="164"/>
      <c r="AS4" s="164"/>
      <c r="AT4" s="164">
        <v>7</v>
      </c>
      <c r="AU4" s="164"/>
      <c r="AV4" s="164"/>
      <c r="AW4" s="164"/>
      <c r="AX4" s="164" t="s">
        <v>320</v>
      </c>
      <c r="AY4" s="161"/>
      <c r="AZ4" s="164">
        <v>0</v>
      </c>
      <c r="BA4" s="164">
        <v>0</v>
      </c>
      <c r="BB4" s="164">
        <v>0</v>
      </c>
      <c r="BC4" s="164">
        <v>0</v>
      </c>
      <c r="BD4" s="164">
        <v>0</v>
      </c>
      <c r="BE4" s="164">
        <v>0</v>
      </c>
      <c r="BF4" s="164">
        <v>0</v>
      </c>
      <c r="BG4" s="164">
        <v>0</v>
      </c>
      <c r="BH4" s="164">
        <v>0</v>
      </c>
      <c r="BI4" s="164">
        <v>0</v>
      </c>
      <c r="BJ4" s="164">
        <v>0</v>
      </c>
      <c r="BK4" s="164">
        <v>0</v>
      </c>
      <c r="BL4" s="164"/>
      <c r="BM4" s="164" t="s">
        <v>317</v>
      </c>
      <c r="BN4" s="164">
        <v>12</v>
      </c>
      <c r="BO4" s="164" t="s">
        <v>317</v>
      </c>
      <c r="BP4" s="168"/>
      <c r="BQ4" s="164"/>
      <c r="BR4" s="164"/>
      <c r="BS4" s="164"/>
      <c r="BT4" s="170"/>
      <c r="BU4" s="170"/>
      <c r="BV4" s="164"/>
      <c r="BW4" s="164" t="s">
        <v>293</v>
      </c>
      <c r="BX4" s="164"/>
      <c r="BY4" s="161"/>
      <c r="BZ4" s="173" t="s">
        <v>466</v>
      </c>
      <c r="CA4" s="161" t="s">
        <v>282</v>
      </c>
    </row>
    <row r="5" spans="1:79" x14ac:dyDescent="0.15">
      <c r="A5" s="161">
        <v>11600</v>
      </c>
      <c r="B5" s="162">
        <v>42928</v>
      </c>
      <c r="C5" s="163" t="s">
        <v>314</v>
      </c>
      <c r="D5" s="161" t="s">
        <v>289</v>
      </c>
      <c r="E5" s="161"/>
      <c r="F5" s="161" t="s">
        <v>315</v>
      </c>
      <c r="G5" s="162">
        <v>42916</v>
      </c>
      <c r="H5" s="164" t="s">
        <v>316</v>
      </c>
      <c r="I5" s="164" t="s">
        <v>317</v>
      </c>
      <c r="J5" s="164"/>
      <c r="K5" s="161" t="s">
        <v>336</v>
      </c>
      <c r="L5" s="161" t="s">
        <v>445</v>
      </c>
      <c r="M5" s="165">
        <v>88.499999999999986</v>
      </c>
      <c r="N5" s="165">
        <v>19.109090909090906</v>
      </c>
      <c r="O5" s="161"/>
      <c r="P5" s="161"/>
      <c r="Q5" s="230"/>
      <c r="R5" s="166"/>
      <c r="S5" s="230"/>
      <c r="T5" s="161"/>
      <c r="U5" s="230"/>
      <c r="V5" s="230"/>
      <c r="W5" s="230"/>
      <c r="X5" s="161"/>
      <c r="Y5" s="165"/>
      <c r="Z5" s="165"/>
      <c r="AA5" s="165"/>
      <c r="AB5" s="165"/>
      <c r="AC5" s="165"/>
      <c r="AD5" s="230"/>
      <c r="AE5" s="165"/>
      <c r="AF5" s="161"/>
      <c r="AG5" s="161"/>
      <c r="AH5" s="165"/>
      <c r="AI5" s="161"/>
      <c r="AJ5" s="161"/>
      <c r="AK5" s="165"/>
      <c r="AL5" s="161"/>
      <c r="AM5" s="165"/>
      <c r="AN5" s="165"/>
      <c r="AO5" s="161" t="s">
        <v>319</v>
      </c>
      <c r="AP5" s="164" t="s">
        <v>317</v>
      </c>
      <c r="AQ5" s="164"/>
      <c r="AR5" s="164"/>
      <c r="AS5" s="167"/>
      <c r="AT5" s="164">
        <v>9.4</v>
      </c>
      <c r="AU5" s="164"/>
      <c r="AV5" s="164"/>
      <c r="AW5" s="164"/>
      <c r="AX5" s="164" t="s">
        <v>320</v>
      </c>
      <c r="AY5" s="161"/>
      <c r="AZ5" s="164">
        <v>0</v>
      </c>
      <c r="BA5" s="164">
        <v>0</v>
      </c>
      <c r="BB5" s="164">
        <v>0</v>
      </c>
      <c r="BC5" s="164">
        <v>0</v>
      </c>
      <c r="BD5" s="164">
        <v>0</v>
      </c>
      <c r="BE5" s="164">
        <v>0</v>
      </c>
      <c r="BF5" s="164">
        <v>0</v>
      </c>
      <c r="BG5" s="164">
        <v>0</v>
      </c>
      <c r="BH5" s="164">
        <v>0</v>
      </c>
      <c r="BI5" s="164">
        <v>0</v>
      </c>
      <c r="BJ5" s="164">
        <v>0</v>
      </c>
      <c r="BK5" s="164">
        <v>0</v>
      </c>
      <c r="BL5" s="164"/>
      <c r="BM5" s="164" t="s">
        <v>317</v>
      </c>
      <c r="BN5" s="164"/>
      <c r="BO5" s="164" t="s">
        <v>317</v>
      </c>
      <c r="BP5" s="168"/>
      <c r="BQ5" s="164"/>
      <c r="BR5" s="164"/>
      <c r="BS5" s="164"/>
      <c r="BT5" s="170"/>
      <c r="BU5" s="170"/>
      <c r="BV5" s="164"/>
      <c r="BW5" s="164" t="s">
        <v>293</v>
      </c>
      <c r="BX5" s="164"/>
      <c r="BY5" s="170"/>
      <c r="BZ5" s="232" t="s">
        <v>446</v>
      </c>
      <c r="CA5" s="161" t="s">
        <v>282</v>
      </c>
    </row>
    <row r="6" spans="1:79" x14ac:dyDescent="0.15">
      <c r="A6" s="161">
        <v>13682</v>
      </c>
      <c r="B6" s="162">
        <v>42950</v>
      </c>
      <c r="C6" s="163" t="s">
        <v>314</v>
      </c>
      <c r="D6" s="161" t="s">
        <v>289</v>
      </c>
      <c r="E6" s="161"/>
      <c r="F6" s="161" t="s">
        <v>315</v>
      </c>
      <c r="G6" s="162">
        <v>42947</v>
      </c>
      <c r="H6" s="164" t="s">
        <v>316</v>
      </c>
      <c r="I6" s="164" t="s">
        <v>317</v>
      </c>
      <c r="J6" s="164"/>
      <c r="K6" s="161" t="s">
        <v>425</v>
      </c>
      <c r="L6" s="161" t="s">
        <v>467</v>
      </c>
      <c r="M6" s="165">
        <v>61.818181818181813</v>
      </c>
      <c r="N6" s="165">
        <v>22.27272727272727</v>
      </c>
      <c r="O6" s="161"/>
      <c r="P6" s="161"/>
      <c r="Q6" s="230"/>
      <c r="R6" s="166"/>
      <c r="S6" s="230"/>
      <c r="T6" s="161"/>
      <c r="U6" s="230"/>
      <c r="V6" s="230"/>
      <c r="W6" s="230"/>
      <c r="X6" s="161"/>
      <c r="Y6" s="165"/>
      <c r="Z6" s="165"/>
      <c r="AA6" s="165"/>
      <c r="AB6" s="165"/>
      <c r="AC6" s="165"/>
      <c r="AD6" s="165"/>
      <c r="AE6" s="165"/>
      <c r="AF6" s="161"/>
      <c r="AG6" s="161"/>
      <c r="AH6" s="165"/>
      <c r="AI6" s="161"/>
      <c r="AJ6" s="161"/>
      <c r="AK6" s="230"/>
      <c r="AL6" s="161"/>
      <c r="AM6" s="165"/>
      <c r="AN6" s="165"/>
      <c r="AO6" s="161" t="s">
        <v>319</v>
      </c>
      <c r="AP6" s="164" t="s">
        <v>317</v>
      </c>
      <c r="AQ6" s="164"/>
      <c r="AR6" s="164"/>
      <c r="AS6" s="167"/>
      <c r="AT6" s="164">
        <v>7</v>
      </c>
      <c r="AU6" s="164"/>
      <c r="AV6" s="164"/>
      <c r="AW6" s="164"/>
      <c r="AX6" s="164" t="s">
        <v>320</v>
      </c>
      <c r="AY6" s="161"/>
      <c r="AZ6" s="164">
        <v>0</v>
      </c>
      <c r="BA6" s="164">
        <v>0</v>
      </c>
      <c r="BB6" s="164">
        <v>0</v>
      </c>
      <c r="BC6" s="164">
        <v>0</v>
      </c>
      <c r="BD6" s="164">
        <v>0</v>
      </c>
      <c r="BE6" s="164">
        <v>0</v>
      </c>
      <c r="BF6" s="164">
        <v>0</v>
      </c>
      <c r="BG6" s="164">
        <v>0</v>
      </c>
      <c r="BH6" s="164">
        <v>0</v>
      </c>
      <c r="BI6" s="164">
        <v>0</v>
      </c>
      <c r="BJ6" s="164">
        <v>0</v>
      </c>
      <c r="BK6" s="164">
        <v>0</v>
      </c>
      <c r="BL6" s="164"/>
      <c r="BM6" s="164" t="s">
        <v>317</v>
      </c>
      <c r="BN6" s="164"/>
      <c r="BO6" s="164" t="s">
        <v>317</v>
      </c>
      <c r="BP6" s="177">
        <v>141.70909090909089</v>
      </c>
      <c r="BQ6" s="164"/>
      <c r="BR6" s="164"/>
      <c r="BS6" s="169"/>
      <c r="BT6" s="129"/>
      <c r="BU6" s="170"/>
      <c r="BV6" s="164"/>
      <c r="BW6" s="164" t="s">
        <v>321</v>
      </c>
      <c r="BX6" s="164"/>
      <c r="BY6" s="172" t="s">
        <v>468</v>
      </c>
      <c r="BZ6" s="172" t="s">
        <v>277</v>
      </c>
      <c r="CA6" s="170" t="s">
        <v>282</v>
      </c>
    </row>
    <row r="7" spans="1:79" x14ac:dyDescent="0.15">
      <c r="A7" s="161">
        <v>10056</v>
      </c>
      <c r="B7" s="162">
        <v>42926</v>
      </c>
      <c r="C7" s="163" t="s">
        <v>314</v>
      </c>
      <c r="D7" s="161" t="s">
        <v>289</v>
      </c>
      <c r="E7" s="161"/>
      <c r="F7" s="161" t="s">
        <v>315</v>
      </c>
      <c r="G7" s="175">
        <v>42916</v>
      </c>
      <c r="H7" s="164" t="s">
        <v>290</v>
      </c>
      <c r="I7" s="164" t="s">
        <v>303</v>
      </c>
      <c r="J7" s="164"/>
      <c r="K7" s="161" t="s">
        <v>439</v>
      </c>
      <c r="L7" s="161" t="s">
        <v>440</v>
      </c>
      <c r="M7" s="165">
        <v>69.490909090909085</v>
      </c>
      <c r="N7" s="165">
        <v>21.745454545454546</v>
      </c>
      <c r="O7" s="161"/>
      <c r="P7" s="161"/>
      <c r="Q7" s="230"/>
      <c r="R7" s="166"/>
      <c r="S7" s="230"/>
      <c r="T7" s="161"/>
      <c r="U7" s="230"/>
      <c r="V7" s="230"/>
      <c r="W7" s="230"/>
      <c r="X7" s="161"/>
      <c r="Y7" s="165"/>
      <c r="Z7" s="165"/>
      <c r="AA7" s="165"/>
      <c r="AB7" s="165"/>
      <c r="AC7" s="165"/>
      <c r="AD7" s="230"/>
      <c r="AE7" s="165"/>
      <c r="AF7" s="161"/>
      <c r="AG7" s="161"/>
      <c r="AH7" s="165"/>
      <c r="AI7" s="161"/>
      <c r="AJ7" s="161"/>
      <c r="AK7" s="165"/>
      <c r="AL7" s="161"/>
      <c r="AM7" s="165"/>
      <c r="AN7" s="165"/>
      <c r="AO7" s="161" t="s">
        <v>319</v>
      </c>
      <c r="AP7" s="164" t="s">
        <v>317</v>
      </c>
      <c r="AQ7" s="164"/>
      <c r="AR7" s="164"/>
      <c r="AS7" s="164"/>
      <c r="AT7" s="164"/>
      <c r="AU7" s="164"/>
      <c r="AV7" s="164"/>
      <c r="AW7" s="164"/>
      <c r="AX7" s="164" t="s">
        <v>317</v>
      </c>
      <c r="AY7" s="161"/>
      <c r="AZ7" s="164">
        <v>0</v>
      </c>
      <c r="BA7" s="164">
        <v>0</v>
      </c>
      <c r="BB7" s="164">
        <v>0</v>
      </c>
      <c r="BC7" s="164">
        <v>0</v>
      </c>
      <c r="BD7" s="164">
        <v>0</v>
      </c>
      <c r="BE7" s="164">
        <v>0</v>
      </c>
      <c r="BF7" s="164">
        <v>0</v>
      </c>
      <c r="BG7" s="164">
        <v>0</v>
      </c>
      <c r="BH7" s="164">
        <v>0</v>
      </c>
      <c r="BI7" s="164">
        <v>0</v>
      </c>
      <c r="BJ7" s="164">
        <v>0</v>
      </c>
      <c r="BK7" s="164">
        <v>0</v>
      </c>
      <c r="BL7" s="164"/>
      <c r="BM7" s="164" t="s">
        <v>317</v>
      </c>
      <c r="BN7" s="164"/>
      <c r="BO7" s="164" t="s">
        <v>317</v>
      </c>
      <c r="BP7" s="177">
        <v>35.454545454545453</v>
      </c>
      <c r="BQ7" s="164"/>
      <c r="BR7" s="164"/>
      <c r="BS7" s="164"/>
      <c r="BT7" s="161"/>
      <c r="BU7" s="161"/>
      <c r="BV7" s="164"/>
      <c r="BW7" s="164" t="s">
        <v>321</v>
      </c>
      <c r="BX7" s="164">
        <v>1</v>
      </c>
      <c r="BY7" s="161" t="s">
        <v>441</v>
      </c>
      <c r="BZ7" s="232" t="s">
        <v>469</v>
      </c>
      <c r="CA7" s="161" t="s">
        <v>282</v>
      </c>
    </row>
    <row r="8" spans="1:79" x14ac:dyDescent="0.15">
      <c r="A8" s="161">
        <v>13342</v>
      </c>
      <c r="B8" s="162">
        <v>42925</v>
      </c>
      <c r="C8" s="163" t="s">
        <v>314</v>
      </c>
      <c r="D8" s="161" t="s">
        <v>289</v>
      </c>
      <c r="E8" s="161"/>
      <c r="F8" s="161" t="s">
        <v>315</v>
      </c>
      <c r="G8" s="175">
        <v>42916</v>
      </c>
      <c r="H8" s="164" t="s">
        <v>464</v>
      </c>
      <c r="I8" s="164" t="s">
        <v>317</v>
      </c>
      <c r="J8" s="164"/>
      <c r="K8" s="161" t="s">
        <v>450</v>
      </c>
      <c r="L8" s="161" t="s">
        <v>470</v>
      </c>
      <c r="M8" s="165">
        <v>78.109090909090909</v>
      </c>
      <c r="N8" s="165">
        <v>23.36363636363636</v>
      </c>
      <c r="O8" s="161"/>
      <c r="P8" s="161"/>
      <c r="Q8" s="230"/>
      <c r="R8" s="166"/>
      <c r="S8" s="230"/>
      <c r="T8" s="161"/>
      <c r="U8" s="230"/>
      <c r="V8" s="230"/>
      <c r="W8" s="230"/>
      <c r="X8" s="161"/>
      <c r="Y8" s="165"/>
      <c r="Z8" s="165"/>
      <c r="AA8" s="165"/>
      <c r="AB8" s="165"/>
      <c r="AC8" s="165"/>
      <c r="AD8" s="165"/>
      <c r="AE8" s="165"/>
      <c r="AF8" s="161"/>
      <c r="AG8" s="161"/>
      <c r="AH8" s="165"/>
      <c r="AI8" s="161"/>
      <c r="AJ8" s="161"/>
      <c r="AK8" s="165"/>
      <c r="AL8" s="161"/>
      <c r="AM8" s="165"/>
      <c r="AN8" s="165"/>
      <c r="AO8" s="161" t="s">
        <v>319</v>
      </c>
      <c r="AP8" s="164" t="s">
        <v>317</v>
      </c>
      <c r="AQ8" s="164"/>
      <c r="AR8" s="164"/>
      <c r="AS8" s="167"/>
      <c r="AT8" s="164"/>
      <c r="AU8" s="164"/>
      <c r="AV8" s="164"/>
      <c r="AW8" s="164"/>
      <c r="AX8" s="164" t="s">
        <v>320</v>
      </c>
      <c r="AY8" s="161"/>
      <c r="AZ8" s="164">
        <v>0</v>
      </c>
      <c r="BA8" s="164">
        <v>0</v>
      </c>
      <c r="BB8" s="164">
        <v>0</v>
      </c>
      <c r="BC8" s="164">
        <v>0</v>
      </c>
      <c r="BD8" s="164">
        <v>0</v>
      </c>
      <c r="BE8" s="164">
        <v>0</v>
      </c>
      <c r="BF8" s="164">
        <v>0</v>
      </c>
      <c r="BG8" s="164">
        <v>0</v>
      </c>
      <c r="BH8" s="164">
        <v>0</v>
      </c>
      <c r="BI8" s="164">
        <v>0</v>
      </c>
      <c r="BJ8" s="164">
        <v>0</v>
      </c>
      <c r="BK8" s="164">
        <v>0</v>
      </c>
      <c r="BL8" s="164"/>
      <c r="BM8" s="164" t="s">
        <v>317</v>
      </c>
      <c r="BN8" s="164"/>
      <c r="BO8" s="164" t="s">
        <v>317</v>
      </c>
      <c r="BP8" s="177">
        <v>163.63636363636363</v>
      </c>
      <c r="BQ8" s="164"/>
      <c r="BR8" s="164"/>
      <c r="BS8" s="169"/>
      <c r="BT8" s="161"/>
      <c r="BU8" s="161"/>
      <c r="BV8" s="164"/>
      <c r="BW8" s="164" t="s">
        <v>321</v>
      </c>
      <c r="BX8" s="164">
        <v>1</v>
      </c>
      <c r="BY8" s="172" t="s">
        <v>471</v>
      </c>
      <c r="BZ8" s="172" t="s">
        <v>472</v>
      </c>
      <c r="CA8" s="161" t="s">
        <v>282</v>
      </c>
    </row>
    <row r="9" spans="1:79" x14ac:dyDescent="0.15">
      <c r="A9" s="161">
        <v>180</v>
      </c>
      <c r="B9" s="162">
        <v>42928</v>
      </c>
      <c r="C9" s="163" t="s">
        <v>314</v>
      </c>
      <c r="D9" s="161" t="s">
        <v>289</v>
      </c>
      <c r="E9" s="161"/>
      <c r="F9" s="161" t="s">
        <v>315</v>
      </c>
      <c r="G9" s="175">
        <v>42858</v>
      </c>
      <c r="H9" s="164" t="s">
        <v>464</v>
      </c>
      <c r="I9" s="164" t="s">
        <v>317</v>
      </c>
      <c r="J9" s="164"/>
      <c r="K9" s="161" t="s">
        <v>473</v>
      </c>
      <c r="L9" s="161" t="s">
        <v>474</v>
      </c>
      <c r="M9" s="165">
        <v>67</v>
      </c>
      <c r="N9" s="165">
        <v>17.5</v>
      </c>
      <c r="O9" s="161"/>
      <c r="P9" s="161"/>
      <c r="Q9" s="230"/>
      <c r="R9" s="166"/>
      <c r="S9" s="230"/>
      <c r="T9" s="161"/>
      <c r="U9" s="230"/>
      <c r="V9" s="230"/>
      <c r="W9" s="230"/>
      <c r="X9" s="161"/>
      <c r="Y9" s="165"/>
      <c r="Z9" s="165"/>
      <c r="AA9" s="165"/>
      <c r="AB9" s="165"/>
      <c r="AC9" s="165"/>
      <c r="AD9" s="165"/>
      <c r="AE9" s="165"/>
      <c r="AF9" s="161"/>
      <c r="AG9" s="161"/>
      <c r="AH9" s="165"/>
      <c r="AI9" s="161"/>
      <c r="AJ9" s="161"/>
      <c r="AK9" s="230"/>
      <c r="AL9" s="161"/>
      <c r="AM9" s="165"/>
      <c r="AN9" s="165"/>
      <c r="AO9" s="161" t="s">
        <v>319</v>
      </c>
      <c r="AP9" s="164" t="s">
        <v>317</v>
      </c>
      <c r="AQ9" s="164"/>
      <c r="AR9" s="164"/>
      <c r="AS9" s="167"/>
      <c r="AT9" s="164">
        <v>6</v>
      </c>
      <c r="AU9" s="164"/>
      <c r="AV9" s="164"/>
      <c r="AW9" s="164"/>
      <c r="AX9" s="164" t="s">
        <v>290</v>
      </c>
      <c r="AY9" s="161"/>
      <c r="AZ9" s="164">
        <v>0</v>
      </c>
      <c r="BA9" s="164">
        <v>0</v>
      </c>
      <c r="BB9" s="164">
        <v>0</v>
      </c>
      <c r="BC9" s="164">
        <v>0</v>
      </c>
      <c r="BD9" s="164">
        <v>0</v>
      </c>
      <c r="BE9" s="164">
        <v>0</v>
      </c>
      <c r="BF9" s="164">
        <v>0</v>
      </c>
      <c r="BG9" s="164">
        <v>0</v>
      </c>
      <c r="BH9" s="164">
        <v>0</v>
      </c>
      <c r="BI9" s="164">
        <v>0</v>
      </c>
      <c r="BJ9" s="164">
        <v>0</v>
      </c>
      <c r="BK9" s="164">
        <v>0</v>
      </c>
      <c r="BL9" s="164"/>
      <c r="BM9" s="164" t="s">
        <v>317</v>
      </c>
      <c r="BN9" s="164"/>
      <c r="BO9" s="164" t="s">
        <v>317</v>
      </c>
      <c r="BP9" s="168"/>
      <c r="BQ9" s="164"/>
      <c r="BR9" s="164"/>
      <c r="BS9" s="164"/>
      <c r="BT9" s="170"/>
      <c r="BU9" s="170"/>
      <c r="BV9" s="164"/>
      <c r="BW9" s="164" t="s">
        <v>293</v>
      </c>
      <c r="BX9" s="164">
        <v>1</v>
      </c>
      <c r="BY9" s="161"/>
      <c r="BZ9" s="173" t="s">
        <v>475</v>
      </c>
      <c r="CA9" s="161" t="s">
        <v>278</v>
      </c>
    </row>
    <row r="10" spans="1:79" x14ac:dyDescent="0.15">
      <c r="A10" s="161">
        <v>8655</v>
      </c>
      <c r="B10" s="162">
        <v>42929</v>
      </c>
      <c r="C10" s="163" t="s">
        <v>314</v>
      </c>
      <c r="D10" s="161" t="s">
        <v>289</v>
      </c>
      <c r="E10" s="161"/>
      <c r="F10" s="161" t="s">
        <v>315</v>
      </c>
      <c r="G10" s="162">
        <v>42916</v>
      </c>
      <c r="H10" s="164" t="s">
        <v>316</v>
      </c>
      <c r="I10" s="164" t="s">
        <v>317</v>
      </c>
      <c r="J10" s="164"/>
      <c r="K10" s="161" t="s">
        <v>318</v>
      </c>
      <c r="L10" s="161" t="s">
        <v>477</v>
      </c>
      <c r="M10" s="165">
        <v>118</v>
      </c>
      <c r="N10" s="165">
        <v>24.086909090909089</v>
      </c>
      <c r="O10" s="161" t="s">
        <v>326</v>
      </c>
      <c r="P10" s="161">
        <v>5500</v>
      </c>
      <c r="Q10" s="165">
        <v>24.499999999999996</v>
      </c>
      <c r="R10" s="166"/>
      <c r="S10" s="230"/>
      <c r="T10" s="161"/>
      <c r="U10" s="230"/>
      <c r="V10" s="230"/>
      <c r="W10" s="230"/>
      <c r="X10" s="161"/>
      <c r="Y10" s="165"/>
      <c r="Z10" s="165"/>
      <c r="AA10" s="165"/>
      <c r="AB10" s="165"/>
      <c r="AC10" s="165"/>
      <c r="AD10" s="165"/>
      <c r="AE10" s="165"/>
      <c r="AF10" s="161"/>
      <c r="AG10" s="161"/>
      <c r="AH10" s="165"/>
      <c r="AI10" s="161"/>
      <c r="AJ10" s="161"/>
      <c r="AK10" s="165"/>
      <c r="AL10" s="161"/>
      <c r="AM10" s="165"/>
      <c r="AN10" s="165"/>
      <c r="AO10" s="161" t="s">
        <v>327</v>
      </c>
      <c r="AP10" s="164" t="s">
        <v>317</v>
      </c>
      <c r="AQ10" s="164"/>
      <c r="AR10" s="164"/>
      <c r="AS10" s="167"/>
      <c r="AT10" s="164">
        <v>8</v>
      </c>
      <c r="AU10" s="164"/>
      <c r="AV10" s="164"/>
      <c r="AW10" s="164"/>
      <c r="AX10" s="164" t="s">
        <v>320</v>
      </c>
      <c r="AY10" s="161"/>
      <c r="AZ10" s="164">
        <v>0</v>
      </c>
      <c r="BA10" s="164">
        <v>12</v>
      </c>
      <c r="BB10" s="164">
        <v>0</v>
      </c>
      <c r="BC10" s="164">
        <v>0</v>
      </c>
      <c r="BD10" s="164">
        <v>0</v>
      </c>
      <c r="BE10" s="164">
        <v>0</v>
      </c>
      <c r="BF10" s="164">
        <v>0</v>
      </c>
      <c r="BG10" s="164">
        <v>0</v>
      </c>
      <c r="BH10" s="164">
        <v>0</v>
      </c>
      <c r="BI10" s="164">
        <v>0</v>
      </c>
      <c r="BJ10" s="164">
        <v>0</v>
      </c>
      <c r="BK10" s="164">
        <v>0</v>
      </c>
      <c r="BL10" s="164">
        <v>12</v>
      </c>
      <c r="BM10" s="164" t="s">
        <v>317</v>
      </c>
      <c r="BN10" s="164">
        <v>12</v>
      </c>
      <c r="BO10" s="164" t="s">
        <v>317</v>
      </c>
      <c r="BP10" s="168"/>
      <c r="BQ10" s="164"/>
      <c r="BR10" s="164"/>
      <c r="BS10" s="164"/>
      <c r="BT10" s="161"/>
      <c r="BU10" s="161"/>
      <c r="BV10" s="164"/>
      <c r="BW10" s="164" t="s">
        <v>321</v>
      </c>
      <c r="BX10" s="164"/>
      <c r="BY10" s="161"/>
      <c r="BZ10" s="161" t="s">
        <v>277</v>
      </c>
      <c r="CA10" s="170" t="s">
        <v>282</v>
      </c>
    </row>
    <row r="11" spans="1:79" x14ac:dyDescent="0.15">
      <c r="A11" s="161">
        <v>606</v>
      </c>
      <c r="B11" s="162">
        <v>42929</v>
      </c>
      <c r="C11" s="163" t="s">
        <v>314</v>
      </c>
      <c r="D11" s="161" t="s">
        <v>289</v>
      </c>
      <c r="E11" s="161"/>
      <c r="F11" s="161" t="s">
        <v>315</v>
      </c>
      <c r="G11" s="162">
        <v>42916</v>
      </c>
      <c r="H11" s="164" t="s">
        <v>464</v>
      </c>
      <c r="I11" s="164" t="s">
        <v>317</v>
      </c>
      <c r="J11" s="164"/>
      <c r="K11" s="161" t="s">
        <v>323</v>
      </c>
      <c r="L11" s="161" t="s">
        <v>465</v>
      </c>
      <c r="M11" s="165">
        <v>115.37272727272726</v>
      </c>
      <c r="N11" s="165">
        <v>18.909090909090907</v>
      </c>
      <c r="O11" s="161" t="s">
        <v>326</v>
      </c>
      <c r="P11" s="161">
        <v>5500</v>
      </c>
      <c r="Q11" s="165">
        <v>20.709090909090907</v>
      </c>
      <c r="R11" s="166"/>
      <c r="S11" s="230"/>
      <c r="T11" s="161"/>
      <c r="U11" s="230"/>
      <c r="V11" s="230"/>
      <c r="W11" s="230"/>
      <c r="X11" s="161"/>
      <c r="Y11" s="165"/>
      <c r="Z11" s="165"/>
      <c r="AA11" s="165"/>
      <c r="AB11" s="165"/>
      <c r="AC11" s="165"/>
      <c r="AD11" s="165"/>
      <c r="AE11" s="165"/>
      <c r="AF11" s="161"/>
      <c r="AG11" s="161"/>
      <c r="AH11" s="165"/>
      <c r="AI11" s="161"/>
      <c r="AJ11" s="161"/>
      <c r="AK11" s="230"/>
      <c r="AL11" s="161"/>
      <c r="AM11" s="165"/>
      <c r="AN11" s="165"/>
      <c r="AO11" s="161" t="s">
        <v>327</v>
      </c>
      <c r="AP11" s="164" t="s">
        <v>317</v>
      </c>
      <c r="AQ11" s="164"/>
      <c r="AR11" s="164"/>
      <c r="AS11" s="164"/>
      <c r="AT11" s="164">
        <v>7</v>
      </c>
      <c r="AU11" s="164"/>
      <c r="AV11" s="164"/>
      <c r="AW11" s="164"/>
      <c r="AX11" s="164" t="s">
        <v>320</v>
      </c>
      <c r="AY11" s="161"/>
      <c r="AZ11" s="164">
        <v>0</v>
      </c>
      <c r="BA11" s="164">
        <v>0</v>
      </c>
      <c r="BB11" s="164">
        <v>0</v>
      </c>
      <c r="BC11" s="164">
        <v>0</v>
      </c>
      <c r="BD11" s="164">
        <v>0</v>
      </c>
      <c r="BE11" s="164">
        <v>0</v>
      </c>
      <c r="BF11" s="164">
        <v>0</v>
      </c>
      <c r="BG11" s="164">
        <v>0</v>
      </c>
      <c r="BH11" s="164">
        <v>0</v>
      </c>
      <c r="BI11" s="164">
        <v>0</v>
      </c>
      <c r="BJ11" s="164">
        <v>0</v>
      </c>
      <c r="BK11" s="164">
        <v>0</v>
      </c>
      <c r="BL11" s="164"/>
      <c r="BM11" s="164" t="s">
        <v>317</v>
      </c>
      <c r="BN11" s="164">
        <v>12</v>
      </c>
      <c r="BO11" s="164" t="s">
        <v>317</v>
      </c>
      <c r="BP11" s="168"/>
      <c r="BQ11" s="164"/>
      <c r="BR11" s="164"/>
      <c r="BS11" s="164"/>
      <c r="BT11" s="170"/>
      <c r="BU11" s="170"/>
      <c r="BV11" s="164"/>
      <c r="BW11" s="164" t="s">
        <v>293</v>
      </c>
      <c r="BX11" s="164"/>
      <c r="BY11" s="161"/>
      <c r="BZ11" s="178" t="s">
        <v>478</v>
      </c>
      <c r="CA11" s="161" t="s">
        <v>282</v>
      </c>
    </row>
    <row r="12" spans="1:79" x14ac:dyDescent="0.15">
      <c r="A12" s="161">
        <v>11601</v>
      </c>
      <c r="B12" s="162">
        <v>42928</v>
      </c>
      <c r="C12" s="163" t="s">
        <v>314</v>
      </c>
      <c r="D12" s="161" t="s">
        <v>289</v>
      </c>
      <c r="E12" s="161"/>
      <c r="F12" s="161" t="s">
        <v>315</v>
      </c>
      <c r="G12" s="162">
        <v>42916</v>
      </c>
      <c r="H12" s="164" t="s">
        <v>316</v>
      </c>
      <c r="I12" s="164" t="s">
        <v>317</v>
      </c>
      <c r="J12" s="164"/>
      <c r="K12" s="161" t="s">
        <v>336</v>
      </c>
      <c r="L12" s="161" t="s">
        <v>445</v>
      </c>
      <c r="M12" s="165">
        <v>109.99999999999999</v>
      </c>
      <c r="N12" s="165">
        <v>18.109090909090909</v>
      </c>
      <c r="O12" s="161" t="s">
        <v>326</v>
      </c>
      <c r="P12" s="161">
        <v>5400</v>
      </c>
      <c r="Q12" s="165">
        <v>18.7</v>
      </c>
      <c r="R12" s="166"/>
      <c r="S12" s="230"/>
      <c r="T12" s="161"/>
      <c r="U12" s="230"/>
      <c r="V12" s="230"/>
      <c r="W12" s="230"/>
      <c r="X12" s="161"/>
      <c r="Y12" s="165"/>
      <c r="Z12" s="165"/>
      <c r="AA12" s="165"/>
      <c r="AB12" s="165"/>
      <c r="AC12" s="165"/>
      <c r="AD12" s="230"/>
      <c r="AE12" s="165"/>
      <c r="AF12" s="161"/>
      <c r="AG12" s="161"/>
      <c r="AH12" s="165"/>
      <c r="AI12" s="161"/>
      <c r="AJ12" s="161"/>
      <c r="AK12" s="165"/>
      <c r="AL12" s="161"/>
      <c r="AM12" s="165"/>
      <c r="AN12" s="165"/>
      <c r="AO12" s="161" t="s">
        <v>327</v>
      </c>
      <c r="AP12" s="164" t="s">
        <v>317</v>
      </c>
      <c r="AQ12" s="164"/>
      <c r="AR12" s="164"/>
      <c r="AS12" s="167"/>
      <c r="AT12" s="164">
        <v>9.4</v>
      </c>
      <c r="AU12" s="164"/>
      <c r="AV12" s="164"/>
      <c r="AW12" s="164"/>
      <c r="AX12" s="164" t="s">
        <v>320</v>
      </c>
      <c r="AY12" s="161"/>
      <c r="AZ12" s="164">
        <v>0</v>
      </c>
      <c r="BA12" s="164">
        <v>0</v>
      </c>
      <c r="BB12" s="164">
        <v>0</v>
      </c>
      <c r="BC12" s="164">
        <v>0</v>
      </c>
      <c r="BD12" s="164">
        <v>0</v>
      </c>
      <c r="BE12" s="164">
        <v>0</v>
      </c>
      <c r="BF12" s="164">
        <v>0</v>
      </c>
      <c r="BG12" s="164">
        <v>0</v>
      </c>
      <c r="BH12" s="164">
        <v>0</v>
      </c>
      <c r="BI12" s="164">
        <v>0</v>
      </c>
      <c r="BJ12" s="164">
        <v>0</v>
      </c>
      <c r="BK12" s="164">
        <v>0</v>
      </c>
      <c r="BL12" s="164"/>
      <c r="BM12" s="164" t="s">
        <v>317</v>
      </c>
      <c r="BN12" s="164"/>
      <c r="BO12" s="164" t="s">
        <v>317</v>
      </c>
      <c r="BP12" s="168"/>
      <c r="BQ12" s="164"/>
      <c r="BR12" s="164"/>
      <c r="BS12" s="164"/>
      <c r="BT12" s="170"/>
      <c r="BU12" s="170"/>
      <c r="BV12" s="164"/>
      <c r="BW12" s="164" t="s">
        <v>293</v>
      </c>
      <c r="BX12" s="164"/>
      <c r="BY12" s="170"/>
      <c r="BZ12" s="170" t="s">
        <v>447</v>
      </c>
      <c r="CA12" s="161" t="s">
        <v>282</v>
      </c>
    </row>
    <row r="13" spans="1:79" x14ac:dyDescent="0.15">
      <c r="A13" s="161">
        <v>12920</v>
      </c>
      <c r="B13" s="162">
        <v>42929</v>
      </c>
      <c r="C13" s="163" t="s">
        <v>314</v>
      </c>
      <c r="D13" s="161" t="s">
        <v>289</v>
      </c>
      <c r="E13" s="161"/>
      <c r="F13" s="161" t="s">
        <v>328</v>
      </c>
      <c r="G13" s="162">
        <v>42916</v>
      </c>
      <c r="H13" s="164" t="s">
        <v>316</v>
      </c>
      <c r="I13" s="164" t="s">
        <v>317</v>
      </c>
      <c r="J13" s="164"/>
      <c r="K13" s="161" t="s">
        <v>318</v>
      </c>
      <c r="L13" s="161" t="s">
        <v>455</v>
      </c>
      <c r="M13" s="165">
        <v>93.749999999999986</v>
      </c>
      <c r="N13" s="165">
        <v>25.537909090909089</v>
      </c>
      <c r="O13" s="161"/>
      <c r="P13" s="161"/>
      <c r="Q13" s="230"/>
      <c r="R13" s="166"/>
      <c r="S13" s="230"/>
      <c r="T13" s="161"/>
      <c r="U13" s="230"/>
      <c r="V13" s="230"/>
      <c r="W13" s="230"/>
      <c r="X13" s="161"/>
      <c r="Y13" s="165"/>
      <c r="Z13" s="165"/>
      <c r="AA13" s="165"/>
      <c r="AB13" s="165"/>
      <c r="AC13" s="165"/>
      <c r="AD13" s="165"/>
      <c r="AE13" s="165">
        <v>15.5</v>
      </c>
      <c r="AF13" s="161"/>
      <c r="AG13" s="161"/>
      <c r="AH13" s="165"/>
      <c r="AI13" s="161"/>
      <c r="AJ13" s="161"/>
      <c r="AK13" s="165"/>
      <c r="AL13" s="161"/>
      <c r="AM13" s="165"/>
      <c r="AN13" s="165"/>
      <c r="AO13" s="161" t="s">
        <v>329</v>
      </c>
      <c r="AP13" s="164" t="s">
        <v>317</v>
      </c>
      <c r="AQ13" s="164"/>
      <c r="AR13" s="164"/>
      <c r="AS13" s="167"/>
      <c r="AT13" s="164">
        <v>8</v>
      </c>
      <c r="AU13" s="164"/>
      <c r="AV13" s="164"/>
      <c r="AW13" s="164"/>
      <c r="AX13" s="164" t="s">
        <v>320</v>
      </c>
      <c r="AY13" s="161"/>
      <c r="AZ13" s="164">
        <v>0</v>
      </c>
      <c r="BA13" s="164">
        <v>15</v>
      </c>
      <c r="BB13" s="164">
        <v>0</v>
      </c>
      <c r="BC13" s="164">
        <v>0</v>
      </c>
      <c r="BD13" s="164">
        <v>0</v>
      </c>
      <c r="BE13" s="164">
        <v>0</v>
      </c>
      <c r="BF13" s="164">
        <v>0</v>
      </c>
      <c r="BG13" s="164">
        <v>0</v>
      </c>
      <c r="BH13" s="164">
        <v>0</v>
      </c>
      <c r="BI13" s="164">
        <v>0</v>
      </c>
      <c r="BJ13" s="164">
        <v>0</v>
      </c>
      <c r="BK13" s="164">
        <v>0</v>
      </c>
      <c r="BL13" s="164">
        <v>12</v>
      </c>
      <c r="BM13" s="164" t="s">
        <v>317</v>
      </c>
      <c r="BN13" s="164">
        <v>12</v>
      </c>
      <c r="BO13" s="164" t="s">
        <v>317</v>
      </c>
      <c r="BP13" s="168"/>
      <c r="BQ13" s="164"/>
      <c r="BR13" s="164"/>
      <c r="BS13" s="164"/>
      <c r="BT13" s="161"/>
      <c r="BU13" s="161"/>
      <c r="BV13" s="164"/>
      <c r="BW13" s="164" t="s">
        <v>321</v>
      </c>
      <c r="BX13" s="164"/>
      <c r="BY13" s="161"/>
      <c r="BZ13" s="178" t="s">
        <v>277</v>
      </c>
      <c r="CA13" s="170" t="s">
        <v>282</v>
      </c>
    </row>
    <row r="14" spans="1:79" x14ac:dyDescent="0.15">
      <c r="A14" s="161">
        <v>10279</v>
      </c>
      <c r="B14" s="162">
        <v>42929</v>
      </c>
      <c r="C14" s="163" t="s">
        <v>314</v>
      </c>
      <c r="D14" s="161" t="s">
        <v>289</v>
      </c>
      <c r="E14" s="161"/>
      <c r="F14" s="161" t="s">
        <v>328</v>
      </c>
      <c r="G14" s="162">
        <v>42916</v>
      </c>
      <c r="H14" s="164" t="s">
        <v>316</v>
      </c>
      <c r="I14" s="164" t="s">
        <v>317</v>
      </c>
      <c r="J14" s="164"/>
      <c r="K14" s="161" t="s">
        <v>322</v>
      </c>
      <c r="L14" s="161" t="s">
        <v>295</v>
      </c>
      <c r="M14" s="165">
        <v>82.8</v>
      </c>
      <c r="N14" s="165">
        <v>25.5</v>
      </c>
      <c r="O14" s="161"/>
      <c r="P14" s="161"/>
      <c r="Q14" s="230"/>
      <c r="R14" s="166"/>
      <c r="S14" s="230"/>
      <c r="T14" s="161"/>
      <c r="U14" s="230"/>
      <c r="V14" s="230"/>
      <c r="W14" s="230"/>
      <c r="X14" s="161"/>
      <c r="Y14" s="165"/>
      <c r="Z14" s="165"/>
      <c r="AA14" s="165"/>
      <c r="AB14" s="165"/>
      <c r="AC14" s="165"/>
      <c r="AD14" s="165"/>
      <c r="AE14" s="165">
        <v>12.036363636363635</v>
      </c>
      <c r="AF14" s="161"/>
      <c r="AG14" s="161"/>
      <c r="AH14" s="165"/>
      <c r="AI14" s="161"/>
      <c r="AJ14" s="161"/>
      <c r="AK14" s="165"/>
      <c r="AL14" s="161"/>
      <c r="AM14" s="165"/>
      <c r="AN14" s="165"/>
      <c r="AO14" s="161" t="s">
        <v>329</v>
      </c>
      <c r="AP14" s="164" t="s">
        <v>317</v>
      </c>
      <c r="AQ14" s="164"/>
      <c r="AR14" s="164"/>
      <c r="AS14" s="167"/>
      <c r="AT14" s="164">
        <v>9.5</v>
      </c>
      <c r="AU14" s="164"/>
      <c r="AV14" s="164"/>
      <c r="AW14" s="164"/>
      <c r="AX14" s="164" t="s">
        <v>320</v>
      </c>
      <c r="AY14" s="161"/>
      <c r="AZ14" s="164">
        <v>12</v>
      </c>
      <c r="BA14" s="164">
        <v>0</v>
      </c>
      <c r="BB14" s="164">
        <v>0</v>
      </c>
      <c r="BC14" s="164">
        <v>0</v>
      </c>
      <c r="BD14" s="164">
        <v>0</v>
      </c>
      <c r="BE14" s="164">
        <v>0</v>
      </c>
      <c r="BF14" s="164">
        <v>0</v>
      </c>
      <c r="BG14" s="164">
        <v>0</v>
      </c>
      <c r="BH14" s="164">
        <v>0</v>
      </c>
      <c r="BI14" s="164">
        <v>0</v>
      </c>
      <c r="BJ14" s="164">
        <v>0</v>
      </c>
      <c r="BK14" s="164">
        <v>0</v>
      </c>
      <c r="BL14" s="164"/>
      <c r="BM14" s="164" t="s">
        <v>317</v>
      </c>
      <c r="BN14" s="164">
        <v>12</v>
      </c>
      <c r="BO14" s="164" t="s">
        <v>317</v>
      </c>
      <c r="BP14" s="168"/>
      <c r="BQ14" s="164"/>
      <c r="BR14" s="164">
        <v>12</v>
      </c>
      <c r="BS14" s="164"/>
      <c r="BT14" s="161"/>
      <c r="BU14" s="161"/>
      <c r="BV14" s="164"/>
      <c r="BW14" s="164" t="s">
        <v>321</v>
      </c>
      <c r="BX14" s="164"/>
      <c r="BY14" s="161" t="s">
        <v>463</v>
      </c>
      <c r="BZ14" s="233" t="s">
        <v>432</v>
      </c>
      <c r="CA14" s="161" t="s">
        <v>282</v>
      </c>
    </row>
    <row r="15" spans="1:79" x14ac:dyDescent="0.15">
      <c r="A15" s="161">
        <v>609</v>
      </c>
      <c r="B15" s="162">
        <v>42929</v>
      </c>
      <c r="C15" s="163" t="s">
        <v>314</v>
      </c>
      <c r="D15" s="161" t="s">
        <v>289</v>
      </c>
      <c r="E15" s="161"/>
      <c r="F15" s="161" t="s">
        <v>328</v>
      </c>
      <c r="G15" s="162">
        <v>42916</v>
      </c>
      <c r="H15" s="164" t="s">
        <v>464</v>
      </c>
      <c r="I15" s="164" t="s">
        <v>317</v>
      </c>
      <c r="J15" s="164"/>
      <c r="K15" s="161" t="s">
        <v>323</v>
      </c>
      <c r="L15" s="161" t="s">
        <v>465</v>
      </c>
      <c r="M15" s="165">
        <v>91.745454545454535</v>
      </c>
      <c r="N15" s="165">
        <v>21.036363636363635</v>
      </c>
      <c r="O15" s="161"/>
      <c r="P15" s="161"/>
      <c r="Q15" s="230"/>
      <c r="R15" s="166"/>
      <c r="S15" s="230"/>
      <c r="T15" s="161"/>
      <c r="U15" s="230"/>
      <c r="V15" s="230"/>
      <c r="W15" s="230"/>
      <c r="X15" s="161"/>
      <c r="Y15" s="165"/>
      <c r="Z15" s="165"/>
      <c r="AA15" s="165"/>
      <c r="AB15" s="165"/>
      <c r="AC15" s="165"/>
      <c r="AD15" s="165"/>
      <c r="AE15" s="165">
        <v>10.954545454545455</v>
      </c>
      <c r="AF15" s="161"/>
      <c r="AG15" s="161"/>
      <c r="AH15" s="165"/>
      <c r="AI15" s="161"/>
      <c r="AJ15" s="161"/>
      <c r="AK15" s="230"/>
      <c r="AL15" s="161"/>
      <c r="AM15" s="165"/>
      <c r="AN15" s="165"/>
      <c r="AO15" s="161" t="s">
        <v>479</v>
      </c>
      <c r="AP15" s="164" t="s">
        <v>317</v>
      </c>
      <c r="AQ15" s="164"/>
      <c r="AR15" s="164"/>
      <c r="AS15" s="164"/>
      <c r="AT15" s="164">
        <v>7</v>
      </c>
      <c r="AU15" s="164"/>
      <c r="AV15" s="164"/>
      <c r="AW15" s="164"/>
      <c r="AX15" s="164" t="s">
        <v>320</v>
      </c>
      <c r="AY15" s="161"/>
      <c r="AZ15" s="164">
        <v>0</v>
      </c>
      <c r="BA15" s="164">
        <v>0</v>
      </c>
      <c r="BB15" s="164">
        <v>0</v>
      </c>
      <c r="BC15" s="164">
        <v>0</v>
      </c>
      <c r="BD15" s="164">
        <v>0</v>
      </c>
      <c r="BE15" s="164">
        <v>0</v>
      </c>
      <c r="BF15" s="164">
        <v>0</v>
      </c>
      <c r="BG15" s="164">
        <v>0</v>
      </c>
      <c r="BH15" s="164">
        <v>0</v>
      </c>
      <c r="BI15" s="164">
        <v>0</v>
      </c>
      <c r="BJ15" s="164">
        <v>0</v>
      </c>
      <c r="BK15" s="164">
        <v>0</v>
      </c>
      <c r="BL15" s="164"/>
      <c r="BM15" s="164" t="s">
        <v>317</v>
      </c>
      <c r="BN15" s="164">
        <v>12</v>
      </c>
      <c r="BO15" s="164" t="s">
        <v>317</v>
      </c>
      <c r="BP15" s="168"/>
      <c r="BQ15" s="164"/>
      <c r="BR15" s="164"/>
      <c r="BS15" s="164"/>
      <c r="BT15" s="170"/>
      <c r="BU15" s="170"/>
      <c r="BV15" s="164"/>
      <c r="BW15" s="164" t="s">
        <v>293</v>
      </c>
      <c r="BX15" s="164"/>
      <c r="BY15" s="161"/>
      <c r="BZ15" s="178" t="s">
        <v>480</v>
      </c>
      <c r="CA15" s="161" t="s">
        <v>282</v>
      </c>
    </row>
    <row r="16" spans="1:79" x14ac:dyDescent="0.15">
      <c r="A16" s="161">
        <v>11602</v>
      </c>
      <c r="B16" s="162">
        <v>42928</v>
      </c>
      <c r="C16" s="163" t="s">
        <v>314</v>
      </c>
      <c r="D16" s="161" t="s">
        <v>289</v>
      </c>
      <c r="E16" s="161"/>
      <c r="F16" s="161" t="s">
        <v>328</v>
      </c>
      <c r="G16" s="162">
        <v>42916</v>
      </c>
      <c r="H16" s="164" t="s">
        <v>316</v>
      </c>
      <c r="I16" s="164" t="s">
        <v>317</v>
      </c>
      <c r="J16" s="164"/>
      <c r="K16" s="161" t="s">
        <v>336</v>
      </c>
      <c r="L16" s="161" t="s">
        <v>445</v>
      </c>
      <c r="M16" s="165">
        <v>88.499999999999986</v>
      </c>
      <c r="N16" s="165">
        <v>19.109090909090906</v>
      </c>
      <c r="O16" s="161"/>
      <c r="P16" s="161"/>
      <c r="Q16" s="230"/>
      <c r="R16" s="166"/>
      <c r="S16" s="230"/>
      <c r="T16" s="161"/>
      <c r="U16" s="230"/>
      <c r="V16" s="230"/>
      <c r="W16" s="230"/>
      <c r="X16" s="161"/>
      <c r="Y16" s="165"/>
      <c r="Z16" s="165"/>
      <c r="AA16" s="165"/>
      <c r="AB16" s="165"/>
      <c r="AC16" s="165"/>
      <c r="AD16" s="230"/>
      <c r="AE16" s="165">
        <v>11.981818181818181</v>
      </c>
      <c r="AF16" s="161"/>
      <c r="AG16" s="161"/>
      <c r="AH16" s="165"/>
      <c r="AI16" s="161"/>
      <c r="AJ16" s="161"/>
      <c r="AK16" s="165"/>
      <c r="AL16" s="161"/>
      <c r="AM16" s="165"/>
      <c r="AN16" s="165"/>
      <c r="AO16" s="161" t="s">
        <v>329</v>
      </c>
      <c r="AP16" s="164" t="s">
        <v>317</v>
      </c>
      <c r="AQ16" s="164"/>
      <c r="AR16" s="164"/>
      <c r="AS16" s="167"/>
      <c r="AT16" s="164">
        <v>9.4</v>
      </c>
      <c r="AU16" s="164"/>
      <c r="AV16" s="164"/>
      <c r="AW16" s="164"/>
      <c r="AX16" s="164" t="s">
        <v>320</v>
      </c>
      <c r="AY16" s="161"/>
      <c r="AZ16" s="164">
        <v>0</v>
      </c>
      <c r="BA16" s="164">
        <v>0</v>
      </c>
      <c r="BB16" s="164">
        <v>0</v>
      </c>
      <c r="BC16" s="164">
        <v>0</v>
      </c>
      <c r="BD16" s="164">
        <v>0</v>
      </c>
      <c r="BE16" s="164">
        <v>0</v>
      </c>
      <c r="BF16" s="164">
        <v>0</v>
      </c>
      <c r="BG16" s="164">
        <v>0</v>
      </c>
      <c r="BH16" s="164">
        <v>0</v>
      </c>
      <c r="BI16" s="164">
        <v>0</v>
      </c>
      <c r="BJ16" s="164">
        <v>0</v>
      </c>
      <c r="BK16" s="164">
        <v>0</v>
      </c>
      <c r="BL16" s="164"/>
      <c r="BM16" s="164" t="s">
        <v>317</v>
      </c>
      <c r="BN16" s="164"/>
      <c r="BO16" s="164" t="s">
        <v>317</v>
      </c>
      <c r="BP16" s="168"/>
      <c r="BQ16" s="164"/>
      <c r="BR16" s="164"/>
      <c r="BS16" s="164"/>
      <c r="BT16" s="170"/>
      <c r="BU16" s="170"/>
      <c r="BV16" s="164"/>
      <c r="BW16" s="164" t="s">
        <v>293</v>
      </c>
      <c r="BX16" s="164"/>
      <c r="BY16" s="170"/>
      <c r="BZ16" s="170" t="s">
        <v>448</v>
      </c>
      <c r="CA16" s="161" t="s">
        <v>282</v>
      </c>
    </row>
    <row r="17" spans="1:79" x14ac:dyDescent="0.15">
      <c r="A17" s="161">
        <v>13341</v>
      </c>
      <c r="B17" s="162">
        <v>42925</v>
      </c>
      <c r="C17" s="163" t="s">
        <v>314</v>
      </c>
      <c r="D17" s="161" t="s">
        <v>289</v>
      </c>
      <c r="E17" s="161"/>
      <c r="F17" s="161" t="s">
        <v>328</v>
      </c>
      <c r="G17" s="175">
        <v>42916</v>
      </c>
      <c r="H17" s="164" t="s">
        <v>464</v>
      </c>
      <c r="I17" s="164" t="s">
        <v>317</v>
      </c>
      <c r="J17" s="164"/>
      <c r="K17" s="161" t="s">
        <v>450</v>
      </c>
      <c r="L17" s="161" t="s">
        <v>470</v>
      </c>
      <c r="M17" s="165">
        <v>78.109090909090909</v>
      </c>
      <c r="N17" s="165">
        <v>23.36363636363636</v>
      </c>
      <c r="O17" s="161"/>
      <c r="P17" s="161"/>
      <c r="Q17" s="230"/>
      <c r="R17" s="166"/>
      <c r="S17" s="230"/>
      <c r="T17" s="161"/>
      <c r="U17" s="230"/>
      <c r="V17" s="230"/>
      <c r="W17" s="230"/>
      <c r="X17" s="161"/>
      <c r="Y17" s="165"/>
      <c r="Z17" s="165"/>
      <c r="AA17" s="165"/>
      <c r="AB17" s="165"/>
      <c r="AC17" s="165"/>
      <c r="AD17" s="165"/>
      <c r="AE17" s="165">
        <v>15.799999999999997</v>
      </c>
      <c r="AF17" s="161"/>
      <c r="AG17" s="161"/>
      <c r="AH17" s="165"/>
      <c r="AI17" s="161"/>
      <c r="AJ17" s="161"/>
      <c r="AK17" s="165"/>
      <c r="AL17" s="161"/>
      <c r="AM17" s="165"/>
      <c r="AN17" s="165"/>
      <c r="AO17" s="161" t="s">
        <v>329</v>
      </c>
      <c r="AP17" s="164" t="s">
        <v>317</v>
      </c>
      <c r="AQ17" s="164"/>
      <c r="AR17" s="164"/>
      <c r="AS17" s="167"/>
      <c r="AT17" s="164"/>
      <c r="AU17" s="164"/>
      <c r="AV17" s="164"/>
      <c r="AW17" s="164"/>
      <c r="AX17" s="164" t="s">
        <v>320</v>
      </c>
      <c r="AY17" s="161"/>
      <c r="AZ17" s="164">
        <v>0</v>
      </c>
      <c r="BA17" s="164">
        <v>0</v>
      </c>
      <c r="BB17" s="164">
        <v>0</v>
      </c>
      <c r="BC17" s="164">
        <v>0</v>
      </c>
      <c r="BD17" s="164">
        <v>0</v>
      </c>
      <c r="BE17" s="164">
        <v>0</v>
      </c>
      <c r="BF17" s="164">
        <v>0</v>
      </c>
      <c r="BG17" s="164">
        <v>0</v>
      </c>
      <c r="BH17" s="164">
        <v>0</v>
      </c>
      <c r="BI17" s="164">
        <v>0</v>
      </c>
      <c r="BJ17" s="164">
        <v>0</v>
      </c>
      <c r="BK17" s="164">
        <v>0</v>
      </c>
      <c r="BL17" s="164"/>
      <c r="BM17" s="164" t="s">
        <v>317</v>
      </c>
      <c r="BN17" s="164"/>
      <c r="BO17" s="164" t="s">
        <v>317</v>
      </c>
      <c r="BP17" s="177">
        <v>163.63636363636363</v>
      </c>
      <c r="BQ17" s="164"/>
      <c r="BR17" s="164"/>
      <c r="BS17" s="169"/>
      <c r="BT17" s="161"/>
      <c r="BU17" s="161"/>
      <c r="BV17" s="164"/>
      <c r="BW17" s="164" t="s">
        <v>321</v>
      </c>
      <c r="BX17" s="164">
        <v>1</v>
      </c>
      <c r="BY17" s="170" t="s">
        <v>471</v>
      </c>
      <c r="BZ17" s="170" t="s">
        <v>481</v>
      </c>
      <c r="CA17" s="161" t="s">
        <v>282</v>
      </c>
    </row>
    <row r="18" spans="1:79" x14ac:dyDescent="0.15">
      <c r="A18" s="161">
        <v>13679</v>
      </c>
      <c r="B18" s="162">
        <v>42950</v>
      </c>
      <c r="C18" s="163" t="s">
        <v>314</v>
      </c>
      <c r="D18" s="161" t="s">
        <v>289</v>
      </c>
      <c r="E18" s="161"/>
      <c r="F18" s="161" t="s">
        <v>328</v>
      </c>
      <c r="G18" s="162">
        <v>42947</v>
      </c>
      <c r="H18" s="164" t="s">
        <v>316</v>
      </c>
      <c r="I18" s="164" t="s">
        <v>317</v>
      </c>
      <c r="J18" s="164"/>
      <c r="K18" s="161" t="s">
        <v>425</v>
      </c>
      <c r="L18" s="161" t="s">
        <v>467</v>
      </c>
      <c r="M18" s="165">
        <v>61.818181818181813</v>
      </c>
      <c r="N18" s="165">
        <v>22.27272727272727</v>
      </c>
      <c r="O18" s="161"/>
      <c r="P18" s="161"/>
      <c r="Q18" s="230"/>
      <c r="R18" s="166"/>
      <c r="S18" s="230"/>
      <c r="T18" s="161"/>
      <c r="U18" s="230"/>
      <c r="V18" s="230"/>
      <c r="W18" s="230"/>
      <c r="X18" s="161"/>
      <c r="Y18" s="165"/>
      <c r="Z18" s="165"/>
      <c r="AA18" s="165"/>
      <c r="AB18" s="165"/>
      <c r="AC18" s="165"/>
      <c r="AD18" s="165"/>
      <c r="AE18" s="165">
        <v>13.636363636363635</v>
      </c>
      <c r="AF18" s="161"/>
      <c r="AG18" s="161"/>
      <c r="AH18" s="165"/>
      <c r="AI18" s="161"/>
      <c r="AJ18" s="161"/>
      <c r="AK18" s="230"/>
      <c r="AL18" s="161"/>
      <c r="AM18" s="165"/>
      <c r="AN18" s="165"/>
      <c r="AO18" s="161" t="s">
        <v>329</v>
      </c>
      <c r="AP18" s="164" t="s">
        <v>317</v>
      </c>
      <c r="AQ18" s="164"/>
      <c r="AR18" s="164"/>
      <c r="AS18" s="167"/>
      <c r="AT18" s="164">
        <v>7</v>
      </c>
      <c r="AU18" s="164"/>
      <c r="AV18" s="164"/>
      <c r="AW18" s="164"/>
      <c r="AX18" s="164" t="s">
        <v>320</v>
      </c>
      <c r="AY18" s="161"/>
      <c r="AZ18" s="164">
        <v>0</v>
      </c>
      <c r="BA18" s="164">
        <v>0</v>
      </c>
      <c r="BB18" s="164">
        <v>0</v>
      </c>
      <c r="BC18" s="164">
        <v>0</v>
      </c>
      <c r="BD18" s="164">
        <v>0</v>
      </c>
      <c r="BE18" s="164">
        <v>0</v>
      </c>
      <c r="BF18" s="164">
        <v>0</v>
      </c>
      <c r="BG18" s="164">
        <v>0</v>
      </c>
      <c r="BH18" s="164">
        <v>0</v>
      </c>
      <c r="BI18" s="164">
        <v>0</v>
      </c>
      <c r="BJ18" s="164">
        <v>0</v>
      </c>
      <c r="BK18" s="164">
        <v>0</v>
      </c>
      <c r="BL18" s="164"/>
      <c r="BM18" s="164" t="s">
        <v>317</v>
      </c>
      <c r="BN18" s="164"/>
      <c r="BO18" s="164" t="s">
        <v>317</v>
      </c>
      <c r="BP18" s="177">
        <v>141.70909090909089</v>
      </c>
      <c r="BQ18" s="164"/>
      <c r="BR18" s="164"/>
      <c r="BS18" s="169"/>
      <c r="BT18" s="129"/>
      <c r="BU18" s="170"/>
      <c r="BV18" s="164"/>
      <c r="BW18" s="164" t="s">
        <v>321</v>
      </c>
      <c r="BX18" s="164"/>
      <c r="BY18" s="170" t="s">
        <v>468</v>
      </c>
      <c r="BZ18" s="170" t="s">
        <v>277</v>
      </c>
      <c r="CA18" s="170" t="s">
        <v>282</v>
      </c>
    </row>
    <row r="19" spans="1:79" x14ac:dyDescent="0.15">
      <c r="A19" s="161">
        <v>181</v>
      </c>
      <c r="B19" s="162">
        <v>42928</v>
      </c>
      <c r="C19" s="163" t="s">
        <v>314</v>
      </c>
      <c r="D19" s="161" t="s">
        <v>289</v>
      </c>
      <c r="E19" s="161"/>
      <c r="F19" s="161" t="s">
        <v>328</v>
      </c>
      <c r="G19" s="175">
        <v>42858</v>
      </c>
      <c r="H19" s="164" t="s">
        <v>464</v>
      </c>
      <c r="I19" s="164" t="s">
        <v>317</v>
      </c>
      <c r="J19" s="164"/>
      <c r="K19" s="161" t="s">
        <v>473</v>
      </c>
      <c r="L19" s="161" t="s">
        <v>474</v>
      </c>
      <c r="M19" s="165">
        <v>67</v>
      </c>
      <c r="N19" s="165">
        <v>17.5</v>
      </c>
      <c r="O19" s="161"/>
      <c r="P19" s="161"/>
      <c r="Q19" s="230"/>
      <c r="R19" s="166"/>
      <c r="S19" s="230"/>
      <c r="T19" s="161"/>
      <c r="U19" s="230"/>
      <c r="V19" s="230"/>
      <c r="W19" s="230"/>
      <c r="X19" s="161"/>
      <c r="Y19" s="165"/>
      <c r="Z19" s="165"/>
      <c r="AA19" s="165"/>
      <c r="AB19" s="165"/>
      <c r="AC19" s="165"/>
      <c r="AD19" s="165"/>
      <c r="AE19" s="165">
        <v>11.999999999999998</v>
      </c>
      <c r="AF19" s="161"/>
      <c r="AG19" s="161"/>
      <c r="AH19" s="165"/>
      <c r="AI19" s="161"/>
      <c r="AJ19" s="161"/>
      <c r="AK19" s="230"/>
      <c r="AL19" s="161"/>
      <c r="AM19" s="165"/>
      <c r="AN19" s="165"/>
      <c r="AO19" s="161" t="s">
        <v>329</v>
      </c>
      <c r="AP19" s="164" t="s">
        <v>317</v>
      </c>
      <c r="AQ19" s="164"/>
      <c r="AR19" s="164"/>
      <c r="AS19" s="167"/>
      <c r="AT19" s="164">
        <v>6</v>
      </c>
      <c r="AU19" s="164"/>
      <c r="AV19" s="164"/>
      <c r="AW19" s="164"/>
      <c r="AX19" s="164" t="s">
        <v>290</v>
      </c>
      <c r="AY19" s="161"/>
      <c r="AZ19" s="164">
        <v>0</v>
      </c>
      <c r="BA19" s="164">
        <v>0</v>
      </c>
      <c r="BB19" s="164">
        <v>0</v>
      </c>
      <c r="BC19" s="164">
        <v>0</v>
      </c>
      <c r="BD19" s="164">
        <v>0</v>
      </c>
      <c r="BE19" s="164">
        <v>0</v>
      </c>
      <c r="BF19" s="164">
        <v>0</v>
      </c>
      <c r="BG19" s="164">
        <v>0</v>
      </c>
      <c r="BH19" s="164">
        <v>0</v>
      </c>
      <c r="BI19" s="164">
        <v>0</v>
      </c>
      <c r="BJ19" s="164">
        <v>0</v>
      </c>
      <c r="BK19" s="164">
        <v>0</v>
      </c>
      <c r="BL19" s="164"/>
      <c r="BM19" s="164" t="s">
        <v>317</v>
      </c>
      <c r="BN19" s="164"/>
      <c r="BO19" s="164" t="s">
        <v>317</v>
      </c>
      <c r="BP19" s="168"/>
      <c r="BQ19" s="164"/>
      <c r="BR19" s="164"/>
      <c r="BS19" s="164"/>
      <c r="BT19" s="170"/>
      <c r="BU19" s="170"/>
      <c r="BV19" s="164"/>
      <c r="BW19" s="164" t="s">
        <v>293</v>
      </c>
      <c r="BX19" s="164">
        <v>1</v>
      </c>
      <c r="BY19" s="161"/>
      <c r="BZ19" s="173" t="s">
        <v>482</v>
      </c>
      <c r="CA19" s="161" t="s">
        <v>278</v>
      </c>
    </row>
    <row r="20" spans="1:79" x14ac:dyDescent="0.15">
      <c r="A20" s="161">
        <v>12922</v>
      </c>
      <c r="B20" s="162">
        <v>42929</v>
      </c>
      <c r="C20" s="163" t="s">
        <v>314</v>
      </c>
      <c r="D20" s="161" t="s">
        <v>289</v>
      </c>
      <c r="E20" s="161"/>
      <c r="F20" s="161" t="s">
        <v>330</v>
      </c>
      <c r="G20" s="162">
        <v>42916</v>
      </c>
      <c r="H20" s="164" t="s">
        <v>316</v>
      </c>
      <c r="I20" s="164" t="s">
        <v>317</v>
      </c>
      <c r="J20" s="164"/>
      <c r="K20" s="161" t="s">
        <v>318</v>
      </c>
      <c r="L20" s="161" t="s">
        <v>455</v>
      </c>
      <c r="M20" s="165">
        <v>93.749999999999986</v>
      </c>
      <c r="N20" s="165">
        <v>34.029999999999994</v>
      </c>
      <c r="O20" s="161"/>
      <c r="P20" s="161"/>
      <c r="Q20" s="230"/>
      <c r="R20" s="166"/>
      <c r="S20" s="230"/>
      <c r="T20" s="161"/>
      <c r="U20" s="230"/>
      <c r="V20" s="230"/>
      <c r="W20" s="165">
        <v>19.95</v>
      </c>
      <c r="X20" s="161"/>
      <c r="Y20" s="165"/>
      <c r="Z20" s="165"/>
      <c r="AA20" s="165"/>
      <c r="AB20" s="165"/>
      <c r="AC20" s="165"/>
      <c r="AD20" s="165"/>
      <c r="AE20" s="165"/>
      <c r="AF20" s="161"/>
      <c r="AG20" s="161"/>
      <c r="AH20" s="165">
        <v>23.619999999999997</v>
      </c>
      <c r="AI20" s="161"/>
      <c r="AJ20" s="161"/>
      <c r="AK20" s="165"/>
      <c r="AL20" s="161"/>
      <c r="AM20" s="165"/>
      <c r="AN20" s="165"/>
      <c r="AO20" s="161" t="s">
        <v>331</v>
      </c>
      <c r="AP20" s="164" t="s">
        <v>317</v>
      </c>
      <c r="AQ20" s="164"/>
      <c r="AR20" s="164"/>
      <c r="AS20" s="167"/>
      <c r="AT20" s="164">
        <v>8</v>
      </c>
      <c r="AU20" s="164"/>
      <c r="AV20" s="164"/>
      <c r="AW20" s="164"/>
      <c r="AX20" s="164" t="s">
        <v>320</v>
      </c>
      <c r="AY20" s="161"/>
      <c r="AZ20" s="164">
        <v>0</v>
      </c>
      <c r="BA20" s="164">
        <v>15</v>
      </c>
      <c r="BB20" s="164">
        <v>0</v>
      </c>
      <c r="BC20" s="164">
        <v>0</v>
      </c>
      <c r="BD20" s="164">
        <v>0</v>
      </c>
      <c r="BE20" s="164">
        <v>0</v>
      </c>
      <c r="BF20" s="164">
        <v>0</v>
      </c>
      <c r="BG20" s="164">
        <v>0</v>
      </c>
      <c r="BH20" s="164">
        <v>0</v>
      </c>
      <c r="BI20" s="164">
        <v>0</v>
      </c>
      <c r="BJ20" s="164">
        <v>0</v>
      </c>
      <c r="BK20" s="164">
        <v>0</v>
      </c>
      <c r="BL20" s="164">
        <v>12</v>
      </c>
      <c r="BM20" s="164" t="s">
        <v>317</v>
      </c>
      <c r="BN20" s="164">
        <v>12</v>
      </c>
      <c r="BO20" s="164" t="s">
        <v>317</v>
      </c>
      <c r="BP20" s="168"/>
      <c r="BQ20" s="164"/>
      <c r="BR20" s="164"/>
      <c r="BS20" s="164"/>
      <c r="BT20" s="161"/>
      <c r="BU20" s="161"/>
      <c r="BV20" s="164"/>
      <c r="BW20" s="164" t="s">
        <v>321</v>
      </c>
      <c r="BX20" s="164"/>
      <c r="BY20" s="161"/>
      <c r="BZ20" s="161" t="s">
        <v>277</v>
      </c>
      <c r="CA20" s="170" t="s">
        <v>282</v>
      </c>
    </row>
    <row r="21" spans="1:79" x14ac:dyDescent="0.15">
      <c r="A21" s="161">
        <v>10281</v>
      </c>
      <c r="B21" s="162">
        <v>42929</v>
      </c>
      <c r="C21" s="163" t="s">
        <v>314</v>
      </c>
      <c r="D21" s="161" t="s">
        <v>289</v>
      </c>
      <c r="E21" s="161"/>
      <c r="F21" s="161" t="s">
        <v>330</v>
      </c>
      <c r="G21" s="162">
        <v>42916</v>
      </c>
      <c r="H21" s="164" t="s">
        <v>316</v>
      </c>
      <c r="I21" s="164" t="s">
        <v>317</v>
      </c>
      <c r="J21" s="164"/>
      <c r="K21" s="161" t="s">
        <v>322</v>
      </c>
      <c r="L21" s="161" t="s">
        <v>295</v>
      </c>
      <c r="M21" s="165">
        <v>76.899999999999991</v>
      </c>
      <c r="N21" s="165">
        <v>30.963636363636365</v>
      </c>
      <c r="O21" s="161"/>
      <c r="P21" s="161"/>
      <c r="Q21" s="230"/>
      <c r="R21" s="166"/>
      <c r="S21" s="230"/>
      <c r="T21" s="161"/>
      <c r="U21" s="230"/>
      <c r="V21" s="230"/>
      <c r="W21" s="165">
        <v>14.754545454545454</v>
      </c>
      <c r="X21" s="161"/>
      <c r="Y21" s="165"/>
      <c r="Z21" s="165"/>
      <c r="AA21" s="165"/>
      <c r="AB21" s="165"/>
      <c r="AC21" s="165"/>
      <c r="AD21" s="165"/>
      <c r="AE21" s="165"/>
      <c r="AF21" s="161"/>
      <c r="AG21" s="161"/>
      <c r="AH21" s="165">
        <v>21.25454545454545</v>
      </c>
      <c r="AI21" s="161"/>
      <c r="AJ21" s="161"/>
      <c r="AK21" s="165"/>
      <c r="AL21" s="161"/>
      <c r="AM21" s="165"/>
      <c r="AN21" s="165"/>
      <c r="AO21" s="161" t="s">
        <v>331</v>
      </c>
      <c r="AP21" s="164" t="s">
        <v>317</v>
      </c>
      <c r="AQ21" s="164"/>
      <c r="AR21" s="164"/>
      <c r="AS21" s="167"/>
      <c r="AT21" s="164">
        <v>9.5</v>
      </c>
      <c r="AU21" s="164"/>
      <c r="AV21" s="164"/>
      <c r="AW21" s="164"/>
      <c r="AX21" s="164" t="s">
        <v>320</v>
      </c>
      <c r="AY21" s="161"/>
      <c r="AZ21" s="164">
        <v>12</v>
      </c>
      <c r="BA21" s="164">
        <v>0</v>
      </c>
      <c r="BB21" s="164">
        <v>0</v>
      </c>
      <c r="BC21" s="164">
        <v>0</v>
      </c>
      <c r="BD21" s="164">
        <v>0</v>
      </c>
      <c r="BE21" s="164">
        <v>0</v>
      </c>
      <c r="BF21" s="164">
        <v>0</v>
      </c>
      <c r="BG21" s="164">
        <v>0</v>
      </c>
      <c r="BH21" s="164">
        <v>0</v>
      </c>
      <c r="BI21" s="164">
        <v>0</v>
      </c>
      <c r="BJ21" s="164">
        <v>0</v>
      </c>
      <c r="BK21" s="164">
        <v>0</v>
      </c>
      <c r="BL21" s="164"/>
      <c r="BM21" s="164" t="s">
        <v>317</v>
      </c>
      <c r="BN21" s="164">
        <v>12</v>
      </c>
      <c r="BO21" s="164" t="s">
        <v>317</v>
      </c>
      <c r="BP21" s="168"/>
      <c r="BQ21" s="164"/>
      <c r="BR21" s="164">
        <v>12</v>
      </c>
      <c r="BS21" s="164"/>
      <c r="BT21" s="161"/>
      <c r="BU21" s="161"/>
      <c r="BV21" s="164"/>
      <c r="BW21" s="164" t="s">
        <v>321</v>
      </c>
      <c r="BX21" s="164"/>
      <c r="BY21" s="161" t="s">
        <v>463</v>
      </c>
      <c r="BZ21" s="233" t="s">
        <v>433</v>
      </c>
      <c r="CA21" s="161" t="s">
        <v>282</v>
      </c>
    </row>
    <row r="22" spans="1:79" x14ac:dyDescent="0.15">
      <c r="A22" s="161">
        <v>608</v>
      </c>
      <c r="B22" s="162">
        <v>42929</v>
      </c>
      <c r="C22" s="163" t="s">
        <v>314</v>
      </c>
      <c r="D22" s="161" t="s">
        <v>289</v>
      </c>
      <c r="E22" s="161"/>
      <c r="F22" s="161" t="s">
        <v>330</v>
      </c>
      <c r="G22" s="162">
        <v>42916</v>
      </c>
      <c r="H22" s="164" t="s">
        <v>464</v>
      </c>
      <c r="I22" s="164" t="s">
        <v>317</v>
      </c>
      <c r="J22" s="164"/>
      <c r="K22" s="161" t="s">
        <v>323</v>
      </c>
      <c r="L22" s="161" t="s">
        <v>465</v>
      </c>
      <c r="M22" s="165">
        <v>91.745454545454535</v>
      </c>
      <c r="N22" s="165">
        <v>27.781818181818178</v>
      </c>
      <c r="O22" s="161"/>
      <c r="P22" s="161"/>
      <c r="Q22" s="230"/>
      <c r="R22" s="166"/>
      <c r="S22" s="230"/>
      <c r="T22" s="161"/>
      <c r="U22" s="230"/>
      <c r="V22" s="230"/>
      <c r="W22" s="165">
        <v>13.963636363636361</v>
      </c>
      <c r="X22" s="161"/>
      <c r="Y22" s="165"/>
      <c r="Z22" s="165"/>
      <c r="AA22" s="165"/>
      <c r="AB22" s="165"/>
      <c r="AC22" s="165"/>
      <c r="AD22" s="165"/>
      <c r="AE22" s="165"/>
      <c r="AF22" s="161"/>
      <c r="AG22" s="161"/>
      <c r="AH22" s="165">
        <v>19.690909090909088</v>
      </c>
      <c r="AI22" s="161"/>
      <c r="AJ22" s="161"/>
      <c r="AK22" s="230"/>
      <c r="AL22" s="161"/>
      <c r="AM22" s="165"/>
      <c r="AN22" s="165"/>
      <c r="AO22" s="161" t="s">
        <v>331</v>
      </c>
      <c r="AP22" s="164" t="s">
        <v>317</v>
      </c>
      <c r="AQ22" s="164"/>
      <c r="AR22" s="164"/>
      <c r="AS22" s="164"/>
      <c r="AT22" s="164">
        <v>7</v>
      </c>
      <c r="AU22" s="164"/>
      <c r="AV22" s="164"/>
      <c r="AW22" s="164"/>
      <c r="AX22" s="164" t="s">
        <v>320</v>
      </c>
      <c r="AY22" s="161"/>
      <c r="AZ22" s="164">
        <v>0</v>
      </c>
      <c r="BA22" s="164">
        <v>0</v>
      </c>
      <c r="BB22" s="164">
        <v>0</v>
      </c>
      <c r="BC22" s="164">
        <v>0</v>
      </c>
      <c r="BD22" s="164">
        <v>0</v>
      </c>
      <c r="BE22" s="164">
        <v>0</v>
      </c>
      <c r="BF22" s="164">
        <v>0</v>
      </c>
      <c r="BG22" s="164">
        <v>0</v>
      </c>
      <c r="BH22" s="164">
        <v>0</v>
      </c>
      <c r="BI22" s="164">
        <v>0</v>
      </c>
      <c r="BJ22" s="164">
        <v>0</v>
      </c>
      <c r="BK22" s="164">
        <v>0</v>
      </c>
      <c r="BL22" s="164"/>
      <c r="BM22" s="164" t="s">
        <v>317</v>
      </c>
      <c r="BN22" s="164">
        <v>12</v>
      </c>
      <c r="BO22" s="164" t="s">
        <v>317</v>
      </c>
      <c r="BP22" s="168"/>
      <c r="BQ22" s="164"/>
      <c r="BR22" s="164"/>
      <c r="BS22" s="164"/>
      <c r="BT22" s="170"/>
      <c r="BU22" s="170"/>
      <c r="BV22" s="164"/>
      <c r="BW22" s="164" t="s">
        <v>293</v>
      </c>
      <c r="BX22" s="164"/>
      <c r="BY22" s="161"/>
      <c r="BZ22" s="161" t="s">
        <v>483</v>
      </c>
      <c r="CA22" s="161" t="s">
        <v>282</v>
      </c>
    </row>
    <row r="23" spans="1:79" x14ac:dyDescent="0.15">
      <c r="A23" s="161">
        <v>11604</v>
      </c>
      <c r="B23" s="162">
        <v>42928</v>
      </c>
      <c r="C23" s="163" t="s">
        <v>314</v>
      </c>
      <c r="D23" s="161" t="s">
        <v>289</v>
      </c>
      <c r="E23" s="161"/>
      <c r="F23" s="161" t="s">
        <v>330</v>
      </c>
      <c r="G23" s="162">
        <v>42916</v>
      </c>
      <c r="H23" s="164" t="s">
        <v>316</v>
      </c>
      <c r="I23" s="164" t="s">
        <v>317</v>
      </c>
      <c r="J23" s="164"/>
      <c r="K23" s="161" t="s">
        <v>336</v>
      </c>
      <c r="L23" s="161" t="s">
        <v>445</v>
      </c>
      <c r="M23" s="165">
        <v>88.499999999999986</v>
      </c>
      <c r="N23" s="165">
        <v>23.727272727272727</v>
      </c>
      <c r="O23" s="161"/>
      <c r="P23" s="161"/>
      <c r="Q23" s="230"/>
      <c r="R23" s="166"/>
      <c r="S23" s="230"/>
      <c r="T23" s="161"/>
      <c r="U23" s="230"/>
      <c r="V23" s="230"/>
      <c r="W23" s="165">
        <v>11.981818181818181</v>
      </c>
      <c r="X23" s="161"/>
      <c r="Y23" s="165"/>
      <c r="Z23" s="165"/>
      <c r="AA23" s="165"/>
      <c r="AB23" s="165"/>
      <c r="AC23" s="165"/>
      <c r="AD23" s="230"/>
      <c r="AE23" s="165"/>
      <c r="AF23" s="161"/>
      <c r="AG23" s="161"/>
      <c r="AH23" s="165">
        <v>16.09090909090909</v>
      </c>
      <c r="AI23" s="161"/>
      <c r="AJ23" s="161"/>
      <c r="AK23" s="165"/>
      <c r="AL23" s="161"/>
      <c r="AM23" s="165"/>
      <c r="AN23" s="165"/>
      <c r="AO23" s="161" t="s">
        <v>331</v>
      </c>
      <c r="AP23" s="164" t="s">
        <v>317</v>
      </c>
      <c r="AQ23" s="164"/>
      <c r="AR23" s="164"/>
      <c r="AS23" s="167"/>
      <c r="AT23" s="164">
        <v>9.4</v>
      </c>
      <c r="AU23" s="164"/>
      <c r="AV23" s="164"/>
      <c r="AW23" s="164"/>
      <c r="AX23" s="164" t="s">
        <v>320</v>
      </c>
      <c r="AY23" s="161"/>
      <c r="AZ23" s="164">
        <v>0</v>
      </c>
      <c r="BA23" s="164">
        <v>0</v>
      </c>
      <c r="BB23" s="164">
        <v>0</v>
      </c>
      <c r="BC23" s="164">
        <v>0</v>
      </c>
      <c r="BD23" s="164">
        <v>0</v>
      </c>
      <c r="BE23" s="164">
        <v>0</v>
      </c>
      <c r="BF23" s="164">
        <v>0</v>
      </c>
      <c r="BG23" s="164">
        <v>0</v>
      </c>
      <c r="BH23" s="164">
        <v>0</v>
      </c>
      <c r="BI23" s="164">
        <v>0</v>
      </c>
      <c r="BJ23" s="164">
        <v>0</v>
      </c>
      <c r="BK23" s="164">
        <v>0</v>
      </c>
      <c r="BL23" s="164"/>
      <c r="BM23" s="164" t="s">
        <v>317</v>
      </c>
      <c r="BN23" s="164"/>
      <c r="BO23" s="164" t="s">
        <v>317</v>
      </c>
      <c r="BP23" s="168"/>
      <c r="BQ23" s="164"/>
      <c r="BR23" s="164"/>
      <c r="BS23" s="164"/>
      <c r="BT23" s="170"/>
      <c r="BU23" s="170"/>
      <c r="BV23" s="164"/>
      <c r="BW23" s="164" t="s">
        <v>293</v>
      </c>
      <c r="BX23" s="164"/>
      <c r="BY23" s="170"/>
      <c r="BZ23" s="172" t="s">
        <v>449</v>
      </c>
      <c r="CA23" s="161" t="s">
        <v>282</v>
      </c>
    </row>
    <row r="24" spans="1:79" x14ac:dyDescent="0.15">
      <c r="A24" s="161">
        <v>13684</v>
      </c>
      <c r="B24" s="162">
        <v>42950</v>
      </c>
      <c r="C24" s="163" t="s">
        <v>314</v>
      </c>
      <c r="D24" s="161" t="s">
        <v>289</v>
      </c>
      <c r="E24" s="161"/>
      <c r="F24" s="161" t="s">
        <v>330</v>
      </c>
      <c r="G24" s="162">
        <v>42947</v>
      </c>
      <c r="H24" s="164" t="s">
        <v>316</v>
      </c>
      <c r="I24" s="164" t="s">
        <v>317</v>
      </c>
      <c r="J24" s="164"/>
      <c r="K24" s="161" t="s">
        <v>425</v>
      </c>
      <c r="L24" s="161" t="s">
        <v>467</v>
      </c>
      <c r="M24" s="165">
        <v>61.818181818181813</v>
      </c>
      <c r="N24" s="165">
        <v>29.999999999999996</v>
      </c>
      <c r="O24" s="161"/>
      <c r="P24" s="161"/>
      <c r="Q24" s="230"/>
      <c r="R24" s="166"/>
      <c r="S24" s="230"/>
      <c r="T24" s="161"/>
      <c r="U24" s="230"/>
      <c r="V24" s="230"/>
      <c r="W24" s="165">
        <v>15.454545454545453</v>
      </c>
      <c r="X24" s="161"/>
      <c r="Y24" s="165"/>
      <c r="Z24" s="165"/>
      <c r="AA24" s="165"/>
      <c r="AB24" s="165"/>
      <c r="AC24" s="165"/>
      <c r="AD24" s="165"/>
      <c r="AE24" s="165"/>
      <c r="AF24" s="161"/>
      <c r="AG24" s="161"/>
      <c r="AH24" s="165">
        <v>20.909090909090907</v>
      </c>
      <c r="AI24" s="161"/>
      <c r="AJ24" s="161"/>
      <c r="AK24" s="230"/>
      <c r="AL24" s="161"/>
      <c r="AM24" s="165"/>
      <c r="AN24" s="165"/>
      <c r="AO24" s="161" t="s">
        <v>331</v>
      </c>
      <c r="AP24" s="164" t="s">
        <v>317</v>
      </c>
      <c r="AQ24" s="164"/>
      <c r="AR24" s="164"/>
      <c r="AS24" s="167"/>
      <c r="AT24" s="164">
        <v>7</v>
      </c>
      <c r="AU24" s="164"/>
      <c r="AV24" s="164"/>
      <c r="AW24" s="164"/>
      <c r="AX24" s="164" t="s">
        <v>320</v>
      </c>
      <c r="AY24" s="161"/>
      <c r="AZ24" s="164">
        <v>0</v>
      </c>
      <c r="BA24" s="164">
        <v>0</v>
      </c>
      <c r="BB24" s="164">
        <v>0</v>
      </c>
      <c r="BC24" s="164">
        <v>0</v>
      </c>
      <c r="BD24" s="164">
        <v>0</v>
      </c>
      <c r="BE24" s="164">
        <v>0</v>
      </c>
      <c r="BF24" s="164">
        <v>0</v>
      </c>
      <c r="BG24" s="164">
        <v>0</v>
      </c>
      <c r="BH24" s="164">
        <v>0</v>
      </c>
      <c r="BI24" s="164">
        <v>0</v>
      </c>
      <c r="BJ24" s="164">
        <v>0</v>
      </c>
      <c r="BK24" s="164">
        <v>0</v>
      </c>
      <c r="BL24" s="164"/>
      <c r="BM24" s="164" t="s">
        <v>317</v>
      </c>
      <c r="BN24" s="164"/>
      <c r="BO24" s="164" t="s">
        <v>317</v>
      </c>
      <c r="BP24" s="177">
        <v>141.70909090909089</v>
      </c>
      <c r="BQ24" s="164"/>
      <c r="BR24" s="164"/>
      <c r="BS24" s="169"/>
      <c r="BT24" s="129"/>
      <c r="BU24" s="170"/>
      <c r="BV24" s="164"/>
      <c r="BW24" s="164" t="s">
        <v>321</v>
      </c>
      <c r="BX24" s="164"/>
      <c r="BY24" s="170" t="s">
        <v>468</v>
      </c>
      <c r="BZ24" s="170" t="s">
        <v>277</v>
      </c>
      <c r="CA24" s="170" t="s">
        <v>282</v>
      </c>
    </row>
    <row r="25" spans="1:79" x14ac:dyDescent="0.15">
      <c r="A25" s="161">
        <v>13269</v>
      </c>
      <c r="B25" s="162">
        <v>42926</v>
      </c>
      <c r="C25" s="163" t="s">
        <v>314</v>
      </c>
      <c r="D25" s="161" t="s">
        <v>289</v>
      </c>
      <c r="E25" s="161"/>
      <c r="F25" s="161" t="s">
        <v>120</v>
      </c>
      <c r="G25" s="175">
        <v>42916</v>
      </c>
      <c r="H25" s="164" t="s">
        <v>290</v>
      </c>
      <c r="I25" s="164" t="s">
        <v>303</v>
      </c>
      <c r="J25" s="164"/>
      <c r="K25" s="161" t="s">
        <v>439</v>
      </c>
      <c r="L25" s="161" t="s">
        <v>440</v>
      </c>
      <c r="M25" s="165">
        <v>97.536363636363632</v>
      </c>
      <c r="N25" s="165">
        <v>29.36363636363636</v>
      </c>
      <c r="O25" s="161"/>
      <c r="P25" s="161"/>
      <c r="Q25" s="230"/>
      <c r="R25" s="166"/>
      <c r="S25" s="230"/>
      <c r="T25" s="161"/>
      <c r="U25" s="230"/>
      <c r="V25" s="230"/>
      <c r="W25" s="165">
        <v>15.199999999999998</v>
      </c>
      <c r="X25" s="161"/>
      <c r="Y25" s="165"/>
      <c r="Z25" s="165"/>
      <c r="AA25" s="165"/>
      <c r="AB25" s="165"/>
      <c r="AC25" s="165"/>
      <c r="AD25" s="230"/>
      <c r="AE25" s="165"/>
      <c r="AF25" s="161"/>
      <c r="AG25" s="161"/>
      <c r="AH25" s="165">
        <v>20.618181818181817</v>
      </c>
      <c r="AI25" s="161"/>
      <c r="AJ25" s="161"/>
      <c r="AK25" s="165"/>
      <c r="AL25" s="161"/>
      <c r="AM25" s="165"/>
      <c r="AN25" s="165"/>
      <c r="AO25" s="161" t="s">
        <v>443</v>
      </c>
      <c r="AP25" s="164" t="s">
        <v>317</v>
      </c>
      <c r="AQ25" s="164"/>
      <c r="AR25" s="164"/>
      <c r="AS25" s="164"/>
      <c r="AT25" s="164"/>
      <c r="AU25" s="164"/>
      <c r="AV25" s="164"/>
      <c r="AW25" s="164"/>
      <c r="AX25" s="164" t="s">
        <v>317</v>
      </c>
      <c r="AY25" s="161"/>
      <c r="AZ25" s="164">
        <v>0</v>
      </c>
      <c r="BA25" s="164">
        <v>0</v>
      </c>
      <c r="BB25" s="164">
        <v>0</v>
      </c>
      <c r="BC25" s="164">
        <v>0</v>
      </c>
      <c r="BD25" s="164">
        <v>0</v>
      </c>
      <c r="BE25" s="164">
        <v>0</v>
      </c>
      <c r="BF25" s="164">
        <v>0</v>
      </c>
      <c r="BG25" s="164">
        <v>0</v>
      </c>
      <c r="BH25" s="164">
        <v>0</v>
      </c>
      <c r="BI25" s="164">
        <v>0</v>
      </c>
      <c r="BJ25" s="164">
        <v>0</v>
      </c>
      <c r="BK25" s="164">
        <v>0</v>
      </c>
      <c r="BL25" s="164"/>
      <c r="BM25" s="164" t="s">
        <v>317</v>
      </c>
      <c r="BN25" s="164"/>
      <c r="BO25" s="164" t="s">
        <v>317</v>
      </c>
      <c r="BP25" s="177">
        <v>35.454545454545453</v>
      </c>
      <c r="BQ25" s="164"/>
      <c r="BR25" s="164"/>
      <c r="BS25" s="164"/>
      <c r="BT25" s="161"/>
      <c r="BU25" s="161"/>
      <c r="BV25" s="164"/>
      <c r="BW25" s="164" t="s">
        <v>321</v>
      </c>
      <c r="BX25" s="164">
        <v>1</v>
      </c>
      <c r="BY25" s="161" t="s">
        <v>441</v>
      </c>
      <c r="BZ25" s="232" t="s">
        <v>484</v>
      </c>
      <c r="CA25" s="161" t="s">
        <v>282</v>
      </c>
    </row>
    <row r="26" spans="1:79" x14ac:dyDescent="0.15">
      <c r="A26" s="161">
        <v>183</v>
      </c>
      <c r="B26" s="162">
        <v>42928</v>
      </c>
      <c r="C26" s="163" t="s">
        <v>314</v>
      </c>
      <c r="D26" s="161" t="s">
        <v>289</v>
      </c>
      <c r="E26" s="161"/>
      <c r="F26" s="161" t="s">
        <v>330</v>
      </c>
      <c r="G26" s="175">
        <v>42858</v>
      </c>
      <c r="H26" s="164" t="s">
        <v>464</v>
      </c>
      <c r="I26" s="164" t="s">
        <v>317</v>
      </c>
      <c r="J26" s="164"/>
      <c r="K26" s="161" t="s">
        <v>473</v>
      </c>
      <c r="L26" s="161" t="s">
        <v>474</v>
      </c>
      <c r="M26" s="165">
        <v>67</v>
      </c>
      <c r="N26" s="165">
        <v>29.5</v>
      </c>
      <c r="O26" s="161"/>
      <c r="P26" s="161"/>
      <c r="Q26" s="230"/>
      <c r="R26" s="166"/>
      <c r="S26" s="230"/>
      <c r="T26" s="161"/>
      <c r="U26" s="230"/>
      <c r="V26" s="230"/>
      <c r="W26" s="165">
        <v>13.799999999999999</v>
      </c>
      <c r="X26" s="161"/>
      <c r="Y26" s="165"/>
      <c r="Z26" s="165"/>
      <c r="AA26" s="165"/>
      <c r="AB26" s="165"/>
      <c r="AC26" s="165"/>
      <c r="AD26" s="165"/>
      <c r="AE26" s="165"/>
      <c r="AF26" s="161"/>
      <c r="AG26" s="161"/>
      <c r="AH26" s="165">
        <v>16.8</v>
      </c>
      <c r="AI26" s="161"/>
      <c r="AJ26" s="161"/>
      <c r="AK26" s="230"/>
      <c r="AL26" s="161"/>
      <c r="AM26" s="165"/>
      <c r="AN26" s="165"/>
      <c r="AO26" s="161" t="s">
        <v>331</v>
      </c>
      <c r="AP26" s="164" t="s">
        <v>317</v>
      </c>
      <c r="AQ26" s="164"/>
      <c r="AR26" s="164"/>
      <c r="AS26" s="167"/>
      <c r="AT26" s="164">
        <v>6</v>
      </c>
      <c r="AU26" s="164"/>
      <c r="AV26" s="164"/>
      <c r="AW26" s="164"/>
      <c r="AX26" s="164" t="s">
        <v>290</v>
      </c>
      <c r="AY26" s="161"/>
      <c r="AZ26" s="164">
        <v>0</v>
      </c>
      <c r="BA26" s="164">
        <v>0</v>
      </c>
      <c r="BB26" s="164">
        <v>0</v>
      </c>
      <c r="BC26" s="164">
        <v>0</v>
      </c>
      <c r="BD26" s="164">
        <v>0</v>
      </c>
      <c r="BE26" s="164">
        <v>0</v>
      </c>
      <c r="BF26" s="164">
        <v>0</v>
      </c>
      <c r="BG26" s="164">
        <v>0</v>
      </c>
      <c r="BH26" s="164">
        <v>0</v>
      </c>
      <c r="BI26" s="164">
        <v>0</v>
      </c>
      <c r="BJ26" s="164">
        <v>0</v>
      </c>
      <c r="BK26" s="164">
        <v>0</v>
      </c>
      <c r="BL26" s="164"/>
      <c r="BM26" s="164" t="s">
        <v>317</v>
      </c>
      <c r="BN26" s="164"/>
      <c r="BO26" s="164" t="s">
        <v>317</v>
      </c>
      <c r="BP26" s="168"/>
      <c r="BQ26" s="164"/>
      <c r="BR26" s="164"/>
      <c r="BS26" s="164"/>
      <c r="BT26" s="170"/>
      <c r="BU26" s="170"/>
      <c r="BV26" s="164"/>
      <c r="BW26" s="164" t="s">
        <v>293</v>
      </c>
      <c r="BX26" s="164">
        <v>1</v>
      </c>
      <c r="BY26" s="161"/>
      <c r="BZ26" s="174" t="s">
        <v>485</v>
      </c>
      <c r="CA26" s="161" t="s">
        <v>278</v>
      </c>
    </row>
  </sheetData>
  <sheetProtection algorithmName="SHA-512" hashValue="/AUhd/JcqQ6YL+/4TEX+rGGc+z+WD1OazZIgV1Ntee9JngsziKtt+07C6dOCDK3dJncgS1tK4o7aytbxj3rDAQ==" saltValue="AE2jwUgdksL4X7nBYUjYgw==" spinCount="100000" sheet="1" objects="1" scenarios="1"/>
  <hyperlinks>
    <hyperlink ref="BZ5" r:id="rId1" xr:uid="{C6C067F1-6404-9740-BFE2-5C5E958509A2}"/>
    <hyperlink ref="BZ9" r:id="rId2" xr:uid="{1C1F7E2A-D997-594C-8336-055F2C9191FE}"/>
    <hyperlink ref="BZ4" r:id="rId3" xr:uid="{BD532BC4-D7D9-014E-91B7-880B7ACE833C}"/>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96F15-0E06-D048-A8D5-992CF5F3E363}">
  <sheetPr codeName="Sheet10"/>
  <dimension ref="A1:CA23"/>
  <sheetViews>
    <sheetView zoomScale="89" zoomScaleNormal="90" workbookViewId="0">
      <selection activeCell="B34" sqref="B34"/>
    </sheetView>
  </sheetViews>
  <sheetFormatPr baseColWidth="10" defaultRowHeight="13" x14ac:dyDescent="0.15"/>
  <cols>
    <col min="6" max="6" width="14" bestFit="1" customWidth="1"/>
    <col min="11" max="11" width="15.1640625" customWidth="1"/>
    <col min="12" max="12" width="25" customWidth="1"/>
    <col min="41" max="41" width="15.5" customWidth="1"/>
    <col min="45" max="45" width="10.83203125" customWidth="1"/>
  </cols>
  <sheetData>
    <row r="1" spans="1:79" ht="84" x14ac:dyDescent="0.15">
      <c r="A1" s="44" t="s">
        <v>123</v>
      </c>
      <c r="B1" s="44" t="s">
        <v>356</v>
      </c>
      <c r="C1" s="45" t="s">
        <v>357</v>
      </c>
      <c r="D1" s="46" t="s">
        <v>358</v>
      </c>
      <c r="E1" s="46" t="s">
        <v>359</v>
      </c>
      <c r="F1" s="46" t="s">
        <v>360</v>
      </c>
      <c r="G1" s="44" t="s">
        <v>361</v>
      </c>
      <c r="H1" s="47" t="s">
        <v>362</v>
      </c>
      <c r="I1" s="47" t="s">
        <v>363</v>
      </c>
      <c r="J1" s="47" t="s">
        <v>364</v>
      </c>
      <c r="K1" s="46" t="s">
        <v>112</v>
      </c>
      <c r="L1" s="48" t="s">
        <v>365</v>
      </c>
      <c r="M1" s="49" t="s">
        <v>114</v>
      </c>
      <c r="N1" s="50" t="s">
        <v>366</v>
      </c>
      <c r="O1" s="50" t="s">
        <v>116</v>
      </c>
      <c r="P1" s="50" t="s">
        <v>367</v>
      </c>
      <c r="Q1" s="50" t="s">
        <v>368</v>
      </c>
      <c r="R1" s="50" t="s">
        <v>369</v>
      </c>
      <c r="S1" s="50" t="s">
        <v>370</v>
      </c>
      <c r="T1" s="50" t="s">
        <v>371</v>
      </c>
      <c r="U1" s="50" t="s">
        <v>372</v>
      </c>
      <c r="V1" s="51" t="s">
        <v>373</v>
      </c>
      <c r="W1" s="52" t="s">
        <v>374</v>
      </c>
      <c r="X1" s="52" t="s">
        <v>375</v>
      </c>
      <c r="Y1" s="52" t="s">
        <v>376</v>
      </c>
      <c r="Z1" s="52" t="s">
        <v>377</v>
      </c>
      <c r="AA1" s="52" t="s">
        <v>378</v>
      </c>
      <c r="AB1" s="52" t="s">
        <v>379</v>
      </c>
      <c r="AC1" s="52" t="s">
        <v>380</v>
      </c>
      <c r="AD1" s="52" t="s">
        <v>381</v>
      </c>
      <c r="AE1" s="53" t="s">
        <v>382</v>
      </c>
      <c r="AF1" s="54" t="s">
        <v>383</v>
      </c>
      <c r="AG1" s="54" t="s">
        <v>384</v>
      </c>
      <c r="AH1" s="55" t="s">
        <v>385</v>
      </c>
      <c r="AI1" s="55" t="s">
        <v>386</v>
      </c>
      <c r="AJ1" s="55" t="s">
        <v>387</v>
      </c>
      <c r="AK1" s="55" t="s">
        <v>388</v>
      </c>
      <c r="AL1" s="153" t="s">
        <v>389</v>
      </c>
      <c r="AM1" s="154" t="s">
        <v>390</v>
      </c>
      <c r="AN1" s="154" t="s">
        <v>391</v>
      </c>
      <c r="AO1" s="56" t="s">
        <v>392</v>
      </c>
      <c r="AP1" s="57" t="s">
        <v>393</v>
      </c>
      <c r="AQ1" s="57" t="s">
        <v>394</v>
      </c>
      <c r="AR1" s="58" t="s">
        <v>395</v>
      </c>
      <c r="AS1" s="155" t="s">
        <v>396</v>
      </c>
      <c r="AT1" s="156" t="s">
        <v>397</v>
      </c>
      <c r="AU1" s="157" t="s">
        <v>398</v>
      </c>
      <c r="AV1" s="157" t="s">
        <v>399</v>
      </c>
      <c r="AW1" s="157" t="s">
        <v>400</v>
      </c>
      <c r="AX1" s="61" t="s">
        <v>401</v>
      </c>
      <c r="AY1" s="62" t="s">
        <v>402</v>
      </c>
      <c r="AZ1" s="63" t="s">
        <v>403</v>
      </c>
      <c r="BA1" s="64" t="s">
        <v>404</v>
      </c>
      <c r="BB1" s="63" t="s">
        <v>405</v>
      </c>
      <c r="BC1" s="64" t="s">
        <v>406</v>
      </c>
      <c r="BD1" s="63" t="s">
        <v>407</v>
      </c>
      <c r="BE1" s="64" t="s">
        <v>408</v>
      </c>
      <c r="BF1" s="63" t="s">
        <v>409</v>
      </c>
      <c r="BG1" s="65" t="s">
        <v>410</v>
      </c>
      <c r="BH1" s="125" t="s">
        <v>286</v>
      </c>
      <c r="BI1" s="126" t="s">
        <v>287</v>
      </c>
      <c r="BJ1" s="63" t="s">
        <v>411</v>
      </c>
      <c r="BK1" s="65" t="s">
        <v>412</v>
      </c>
      <c r="BL1" s="47" t="s">
        <v>413</v>
      </c>
      <c r="BM1" s="47" t="s">
        <v>414</v>
      </c>
      <c r="BN1" s="47" t="s">
        <v>415</v>
      </c>
      <c r="BO1" s="47" t="s">
        <v>416</v>
      </c>
      <c r="BP1" s="47" t="s">
        <v>288</v>
      </c>
      <c r="BQ1" s="47" t="s">
        <v>333</v>
      </c>
      <c r="BR1" s="47" t="s">
        <v>334</v>
      </c>
      <c r="BS1" s="47" t="s">
        <v>335</v>
      </c>
      <c r="BT1" s="45" t="s">
        <v>417</v>
      </c>
      <c r="BU1" s="45" t="s">
        <v>418</v>
      </c>
      <c r="BV1" s="47" t="s">
        <v>419</v>
      </c>
      <c r="BW1" s="47" t="s">
        <v>420</v>
      </c>
      <c r="BX1" s="158" t="s">
        <v>421</v>
      </c>
      <c r="BY1" s="45" t="s">
        <v>422</v>
      </c>
      <c r="BZ1" s="47" t="s">
        <v>423</v>
      </c>
      <c r="CA1" s="44" t="s">
        <v>424</v>
      </c>
    </row>
    <row r="2" spans="1:79" x14ac:dyDescent="0.15">
      <c r="A2" s="161">
        <v>12919</v>
      </c>
      <c r="B2" s="162">
        <v>42567</v>
      </c>
      <c r="C2" s="163" t="s">
        <v>314</v>
      </c>
      <c r="D2" s="161" t="s">
        <v>289</v>
      </c>
      <c r="E2" s="161"/>
      <c r="F2" s="161" t="s">
        <v>315</v>
      </c>
      <c r="G2" s="162">
        <v>42551</v>
      </c>
      <c r="H2" s="164" t="s">
        <v>316</v>
      </c>
      <c r="I2" s="164" t="s">
        <v>317</v>
      </c>
      <c r="J2" s="164"/>
      <c r="K2" s="161" t="s">
        <v>318</v>
      </c>
      <c r="L2" s="161" t="s">
        <v>455</v>
      </c>
      <c r="M2" s="165">
        <v>89.75454545454545</v>
      </c>
      <c r="N2" s="165">
        <v>22.490909090909089</v>
      </c>
      <c r="O2" s="161"/>
      <c r="P2" s="161"/>
      <c r="Q2" s="165"/>
      <c r="R2" s="166"/>
      <c r="S2" s="165"/>
      <c r="T2" s="161"/>
      <c r="U2" s="165"/>
      <c r="V2" s="165"/>
      <c r="W2" s="165"/>
      <c r="X2" s="161"/>
      <c r="Y2" s="165"/>
      <c r="Z2" s="165"/>
      <c r="AA2" s="165"/>
      <c r="AB2" s="165"/>
      <c r="AC2" s="165"/>
      <c r="AD2" s="165"/>
      <c r="AE2" s="165"/>
      <c r="AF2" s="161"/>
      <c r="AG2" s="161"/>
      <c r="AH2" s="165"/>
      <c r="AI2" s="161"/>
      <c r="AJ2" s="161"/>
      <c r="AK2" s="165"/>
      <c r="AL2" s="161"/>
      <c r="AM2" s="165"/>
      <c r="AN2" s="165"/>
      <c r="AO2" s="161" t="s">
        <v>319</v>
      </c>
      <c r="AP2" s="164" t="s">
        <v>317</v>
      </c>
      <c r="AQ2" s="164"/>
      <c r="AR2" s="164"/>
      <c r="AS2" s="167"/>
      <c r="AT2" s="164">
        <v>8</v>
      </c>
      <c r="AU2" s="164"/>
      <c r="AV2" s="164"/>
      <c r="AW2" s="164"/>
      <c r="AX2" s="164" t="s">
        <v>320</v>
      </c>
      <c r="AY2" s="161"/>
      <c r="AZ2" s="164">
        <v>0</v>
      </c>
      <c r="BA2" s="164">
        <v>20</v>
      </c>
      <c r="BB2" s="164">
        <v>0</v>
      </c>
      <c r="BC2" s="164">
        <v>0</v>
      </c>
      <c r="BD2" s="164">
        <v>0</v>
      </c>
      <c r="BE2" s="164">
        <v>0</v>
      </c>
      <c r="BF2" s="164">
        <v>0</v>
      </c>
      <c r="BG2" s="164">
        <v>0</v>
      </c>
      <c r="BH2" s="164">
        <v>0</v>
      </c>
      <c r="BI2" s="164">
        <v>0</v>
      </c>
      <c r="BJ2" s="164">
        <v>0</v>
      </c>
      <c r="BK2" s="164">
        <v>0</v>
      </c>
      <c r="BL2" s="164">
        <v>12</v>
      </c>
      <c r="BM2" s="164" t="s">
        <v>317</v>
      </c>
      <c r="BN2" s="164">
        <v>12</v>
      </c>
      <c r="BO2" s="164" t="s">
        <v>317</v>
      </c>
      <c r="BP2" s="177"/>
      <c r="BQ2" s="164"/>
      <c r="BR2" s="164"/>
      <c r="BS2" s="164"/>
      <c r="BT2" s="161"/>
      <c r="BU2" s="161"/>
      <c r="BV2" s="164"/>
      <c r="BW2" s="164" t="s">
        <v>321</v>
      </c>
      <c r="BX2" s="164"/>
      <c r="BY2" s="161"/>
      <c r="BZ2" s="178" t="s">
        <v>277</v>
      </c>
      <c r="CA2" s="170" t="s">
        <v>278</v>
      </c>
    </row>
    <row r="3" spans="1:79" x14ac:dyDescent="0.15">
      <c r="A3" s="161">
        <v>10278</v>
      </c>
      <c r="B3" s="162">
        <v>42566</v>
      </c>
      <c r="C3" s="163" t="s">
        <v>314</v>
      </c>
      <c r="D3" s="161" t="s">
        <v>289</v>
      </c>
      <c r="E3" s="161"/>
      <c r="F3" s="161" t="s">
        <v>315</v>
      </c>
      <c r="G3" s="162">
        <v>42551</v>
      </c>
      <c r="H3" s="164" t="s">
        <v>316</v>
      </c>
      <c r="I3" s="164" t="s">
        <v>317</v>
      </c>
      <c r="J3" s="164"/>
      <c r="K3" s="161" t="s">
        <v>322</v>
      </c>
      <c r="L3" s="161" t="s">
        <v>295</v>
      </c>
      <c r="M3" s="165">
        <v>80.799999999999983</v>
      </c>
      <c r="N3" s="165">
        <v>22.209090909090907</v>
      </c>
      <c r="O3" s="161"/>
      <c r="P3" s="161"/>
      <c r="Q3" s="165"/>
      <c r="R3" s="166"/>
      <c r="S3" s="165"/>
      <c r="T3" s="161"/>
      <c r="U3" s="165"/>
      <c r="V3" s="165"/>
      <c r="W3" s="165"/>
      <c r="X3" s="161"/>
      <c r="Y3" s="165"/>
      <c r="Z3" s="165"/>
      <c r="AA3" s="165"/>
      <c r="AB3" s="165"/>
      <c r="AC3" s="165"/>
      <c r="AD3" s="165"/>
      <c r="AE3" s="165"/>
      <c r="AF3" s="161"/>
      <c r="AG3" s="161"/>
      <c r="AH3" s="165"/>
      <c r="AI3" s="161"/>
      <c r="AJ3" s="161"/>
      <c r="AK3" s="165"/>
      <c r="AL3" s="161"/>
      <c r="AM3" s="165"/>
      <c r="AN3" s="165"/>
      <c r="AO3" s="161" t="s">
        <v>319</v>
      </c>
      <c r="AP3" s="164" t="s">
        <v>317</v>
      </c>
      <c r="AQ3" s="164"/>
      <c r="AR3" s="164"/>
      <c r="AS3" s="167"/>
      <c r="AT3" s="164">
        <v>10.5</v>
      </c>
      <c r="AU3" s="164"/>
      <c r="AV3" s="164"/>
      <c r="AW3" s="164"/>
      <c r="AX3" s="164" t="s">
        <v>320</v>
      </c>
      <c r="AY3" s="161"/>
      <c r="AZ3" s="164">
        <v>9</v>
      </c>
      <c r="BA3" s="164">
        <v>0</v>
      </c>
      <c r="BB3" s="164">
        <v>0</v>
      </c>
      <c r="BC3" s="164">
        <v>0</v>
      </c>
      <c r="BD3" s="164">
        <v>0</v>
      </c>
      <c r="BE3" s="164">
        <v>0</v>
      </c>
      <c r="BF3" s="164">
        <v>0</v>
      </c>
      <c r="BG3" s="164">
        <v>0</v>
      </c>
      <c r="BH3" s="164">
        <v>0</v>
      </c>
      <c r="BI3" s="164">
        <v>0</v>
      </c>
      <c r="BJ3" s="164">
        <v>0</v>
      </c>
      <c r="BK3" s="164">
        <v>0</v>
      </c>
      <c r="BL3" s="164"/>
      <c r="BM3" s="164" t="s">
        <v>317</v>
      </c>
      <c r="BN3" s="164">
        <v>12</v>
      </c>
      <c r="BO3" s="164" t="s">
        <v>317</v>
      </c>
      <c r="BP3" s="168"/>
      <c r="BQ3" s="164"/>
      <c r="BR3" s="164">
        <v>12</v>
      </c>
      <c r="BS3" s="164"/>
      <c r="BT3" s="161"/>
      <c r="BU3" s="161"/>
      <c r="BV3" s="164"/>
      <c r="BW3" s="164" t="s">
        <v>321</v>
      </c>
      <c r="BX3" s="164"/>
      <c r="BY3" s="161"/>
      <c r="BZ3" s="173" t="s">
        <v>431</v>
      </c>
      <c r="CA3" s="170" t="s">
        <v>278</v>
      </c>
    </row>
    <row r="4" spans="1:79" x14ac:dyDescent="0.15">
      <c r="A4" s="161">
        <v>10773</v>
      </c>
      <c r="B4" s="162">
        <v>42567</v>
      </c>
      <c r="C4" s="163" t="s">
        <v>314</v>
      </c>
      <c r="D4" s="161" t="s">
        <v>289</v>
      </c>
      <c r="E4" s="161"/>
      <c r="F4" s="161" t="s">
        <v>315</v>
      </c>
      <c r="G4" s="175">
        <v>42566</v>
      </c>
      <c r="H4" s="164" t="s">
        <v>316</v>
      </c>
      <c r="I4" s="164" t="s">
        <v>317</v>
      </c>
      <c r="J4" s="164"/>
      <c r="K4" s="161" t="s">
        <v>323</v>
      </c>
      <c r="L4" s="161" t="s">
        <v>434</v>
      </c>
      <c r="M4" s="165">
        <v>90.236363636363635</v>
      </c>
      <c r="N4" s="165">
        <v>21.809090909090905</v>
      </c>
      <c r="O4" s="161"/>
      <c r="P4" s="161"/>
      <c r="Q4" s="165"/>
      <c r="R4" s="166"/>
      <c r="S4" s="165"/>
      <c r="T4" s="161"/>
      <c r="U4" s="165"/>
      <c r="V4" s="165"/>
      <c r="W4" s="165"/>
      <c r="X4" s="161"/>
      <c r="Y4" s="165"/>
      <c r="Z4" s="165"/>
      <c r="AA4" s="165"/>
      <c r="AB4" s="165"/>
      <c r="AC4" s="165"/>
      <c r="AD4" s="165"/>
      <c r="AE4" s="165"/>
      <c r="AF4" s="161"/>
      <c r="AG4" s="161"/>
      <c r="AH4" s="165"/>
      <c r="AI4" s="161"/>
      <c r="AJ4" s="161"/>
      <c r="AK4" s="165"/>
      <c r="AL4" s="161"/>
      <c r="AM4" s="165"/>
      <c r="AN4" s="165"/>
      <c r="AO4" s="161" t="s">
        <v>319</v>
      </c>
      <c r="AP4" s="164" t="s">
        <v>317</v>
      </c>
      <c r="AQ4" s="164"/>
      <c r="AR4" s="164"/>
      <c r="AS4" s="167">
        <v>10</v>
      </c>
      <c r="AT4" s="164">
        <v>7</v>
      </c>
      <c r="AU4" s="164"/>
      <c r="AV4" s="164"/>
      <c r="AW4" s="164"/>
      <c r="AX4" s="164" t="s">
        <v>320</v>
      </c>
      <c r="AY4" s="161"/>
      <c r="AZ4" s="164">
        <v>9</v>
      </c>
      <c r="BA4" s="164">
        <v>0</v>
      </c>
      <c r="BB4" s="164">
        <v>0</v>
      </c>
      <c r="BC4" s="164">
        <v>0</v>
      </c>
      <c r="BD4" s="164">
        <v>0</v>
      </c>
      <c r="BE4" s="164">
        <v>0</v>
      </c>
      <c r="BF4" s="164">
        <v>0</v>
      </c>
      <c r="BG4" s="164">
        <v>0</v>
      </c>
      <c r="BH4" s="164">
        <v>0</v>
      </c>
      <c r="BI4" s="164">
        <v>0</v>
      </c>
      <c r="BJ4" s="164">
        <v>0</v>
      </c>
      <c r="BK4" s="164">
        <v>0</v>
      </c>
      <c r="BL4" s="164"/>
      <c r="BM4" s="164" t="s">
        <v>317</v>
      </c>
      <c r="BN4" s="164"/>
      <c r="BO4" s="164" t="s">
        <v>317</v>
      </c>
      <c r="BP4" s="168"/>
      <c r="BQ4" s="164"/>
      <c r="BR4" s="164"/>
      <c r="BS4" s="164"/>
      <c r="BT4" s="170"/>
      <c r="BU4" s="170"/>
      <c r="BV4" s="164"/>
      <c r="BW4" s="164" t="s">
        <v>293</v>
      </c>
      <c r="BX4" s="164"/>
      <c r="BY4" s="170"/>
      <c r="BZ4" s="136" t="s">
        <v>435</v>
      </c>
      <c r="CA4" s="161" t="s">
        <v>282</v>
      </c>
    </row>
    <row r="5" spans="1:79" x14ac:dyDescent="0.15">
      <c r="A5" s="161">
        <v>11600</v>
      </c>
      <c r="B5" s="162">
        <v>42566</v>
      </c>
      <c r="C5" s="163" t="s">
        <v>314</v>
      </c>
      <c r="D5" s="161" t="s">
        <v>289</v>
      </c>
      <c r="E5" s="161"/>
      <c r="F5" s="161" t="s">
        <v>315</v>
      </c>
      <c r="G5" s="175">
        <v>42551</v>
      </c>
      <c r="H5" s="164" t="s">
        <v>316</v>
      </c>
      <c r="I5" s="164" t="s">
        <v>317</v>
      </c>
      <c r="J5" s="164"/>
      <c r="K5" s="161" t="s">
        <v>336</v>
      </c>
      <c r="L5" s="161" t="s">
        <v>445</v>
      </c>
      <c r="M5" s="165">
        <v>88.499999999999986</v>
      </c>
      <c r="N5" s="165">
        <v>19.709090909090907</v>
      </c>
      <c r="O5" s="161"/>
      <c r="P5" s="161"/>
      <c r="Q5" s="165"/>
      <c r="R5" s="166"/>
      <c r="S5" s="165"/>
      <c r="T5" s="161"/>
      <c r="U5" s="165"/>
      <c r="V5" s="165"/>
      <c r="W5" s="165"/>
      <c r="X5" s="161"/>
      <c r="Y5" s="165"/>
      <c r="Z5" s="165"/>
      <c r="AA5" s="165"/>
      <c r="AB5" s="165"/>
      <c r="AC5" s="165"/>
      <c r="AD5" s="165"/>
      <c r="AE5" s="165"/>
      <c r="AF5" s="161"/>
      <c r="AG5" s="161"/>
      <c r="AH5" s="165"/>
      <c r="AI5" s="161"/>
      <c r="AJ5" s="161"/>
      <c r="AK5" s="165"/>
      <c r="AL5" s="161"/>
      <c r="AM5" s="165"/>
      <c r="AN5" s="165"/>
      <c r="AO5" s="161" t="s">
        <v>319</v>
      </c>
      <c r="AP5" s="164" t="s">
        <v>317</v>
      </c>
      <c r="AQ5" s="164"/>
      <c r="AR5" s="164"/>
      <c r="AS5" s="167"/>
      <c r="AT5" s="164">
        <v>9.4</v>
      </c>
      <c r="AU5" s="164"/>
      <c r="AV5" s="164"/>
      <c r="AW5" s="164"/>
      <c r="AX5" s="164" t="s">
        <v>320</v>
      </c>
      <c r="AY5" s="161"/>
      <c r="AZ5" s="164">
        <v>0</v>
      </c>
      <c r="BA5" s="164">
        <v>0</v>
      </c>
      <c r="BB5" s="164">
        <v>0</v>
      </c>
      <c r="BC5" s="164">
        <v>0</v>
      </c>
      <c r="BD5" s="164">
        <v>0</v>
      </c>
      <c r="BE5" s="164">
        <v>0</v>
      </c>
      <c r="BF5" s="164">
        <v>0</v>
      </c>
      <c r="BG5" s="164">
        <v>0</v>
      </c>
      <c r="BH5" s="164">
        <v>0</v>
      </c>
      <c r="BI5" s="164">
        <v>0</v>
      </c>
      <c r="BJ5" s="164">
        <v>0</v>
      </c>
      <c r="BK5" s="164">
        <v>0</v>
      </c>
      <c r="BL5" s="164"/>
      <c r="BM5" s="164" t="s">
        <v>317</v>
      </c>
      <c r="BN5" s="164"/>
      <c r="BO5" s="164" t="s">
        <v>317</v>
      </c>
      <c r="BP5" s="168"/>
      <c r="BQ5" s="164"/>
      <c r="BR5" s="164"/>
      <c r="BS5" s="164"/>
      <c r="BT5" s="170"/>
      <c r="BU5" s="170"/>
      <c r="BV5" s="164"/>
      <c r="BW5" s="164" t="s">
        <v>293</v>
      </c>
      <c r="BX5" s="164"/>
      <c r="BY5" s="170"/>
      <c r="BZ5" s="136" t="s">
        <v>446</v>
      </c>
      <c r="CA5" s="161" t="s">
        <v>278</v>
      </c>
    </row>
    <row r="6" spans="1:79" x14ac:dyDescent="0.15">
      <c r="A6" s="161">
        <v>10944</v>
      </c>
      <c r="B6" s="162">
        <v>42566</v>
      </c>
      <c r="C6" s="163" t="s">
        <v>314</v>
      </c>
      <c r="D6" s="161" t="s">
        <v>289</v>
      </c>
      <c r="E6" s="161"/>
      <c r="F6" s="161" t="s">
        <v>315</v>
      </c>
      <c r="G6" s="162">
        <v>42475</v>
      </c>
      <c r="H6" s="164" t="s">
        <v>316</v>
      </c>
      <c r="I6" s="164" t="s">
        <v>317</v>
      </c>
      <c r="J6" s="164"/>
      <c r="K6" s="161" t="s">
        <v>425</v>
      </c>
      <c r="L6" s="161" t="s">
        <v>426</v>
      </c>
      <c r="M6" s="165">
        <v>44.999999999999993</v>
      </c>
      <c r="N6" s="165">
        <v>22.27272727272727</v>
      </c>
      <c r="O6" s="161"/>
      <c r="P6" s="161"/>
      <c r="Q6" s="165"/>
      <c r="R6" s="166"/>
      <c r="S6" s="165"/>
      <c r="T6" s="161"/>
      <c r="U6" s="165"/>
      <c r="V6" s="165"/>
      <c r="W6" s="165"/>
      <c r="X6" s="161"/>
      <c r="Y6" s="165"/>
      <c r="Z6" s="165"/>
      <c r="AA6" s="165"/>
      <c r="AB6" s="165"/>
      <c r="AC6" s="165"/>
      <c r="AD6" s="165"/>
      <c r="AE6" s="165"/>
      <c r="AF6" s="161"/>
      <c r="AG6" s="161"/>
      <c r="AH6" s="165"/>
      <c r="AI6" s="161"/>
      <c r="AJ6" s="161"/>
      <c r="AK6" s="165"/>
      <c r="AL6" s="161"/>
      <c r="AM6" s="165"/>
      <c r="AN6" s="165"/>
      <c r="AO6" s="161" t="s">
        <v>319</v>
      </c>
      <c r="AP6" s="164" t="s">
        <v>317</v>
      </c>
      <c r="AQ6" s="164"/>
      <c r="AR6" s="164"/>
      <c r="AS6" s="167"/>
      <c r="AT6" s="164">
        <v>16</v>
      </c>
      <c r="AU6" s="164"/>
      <c r="AV6" s="164"/>
      <c r="AW6" s="164"/>
      <c r="AX6" s="164" t="s">
        <v>320</v>
      </c>
      <c r="AY6" s="161"/>
      <c r="AZ6" s="164">
        <v>0</v>
      </c>
      <c r="BA6" s="164">
        <v>0</v>
      </c>
      <c r="BB6" s="164">
        <v>0</v>
      </c>
      <c r="BC6" s="164">
        <v>0</v>
      </c>
      <c r="BD6" s="164">
        <v>0</v>
      </c>
      <c r="BE6" s="164">
        <v>0</v>
      </c>
      <c r="BF6" s="164">
        <v>0</v>
      </c>
      <c r="BG6" s="164">
        <v>0</v>
      </c>
      <c r="BH6" s="164">
        <v>0</v>
      </c>
      <c r="BI6" s="164">
        <v>0</v>
      </c>
      <c r="BJ6" s="164">
        <v>0</v>
      </c>
      <c r="BK6" s="164">
        <v>0</v>
      </c>
      <c r="BL6" s="164"/>
      <c r="BM6" s="164" t="s">
        <v>317</v>
      </c>
      <c r="BN6" s="164"/>
      <c r="BO6" s="164" t="s">
        <v>317</v>
      </c>
      <c r="BP6" s="177">
        <v>174.43636363636361</v>
      </c>
      <c r="BQ6" s="164"/>
      <c r="BR6" s="164"/>
      <c r="BS6" s="169">
        <v>42551</v>
      </c>
      <c r="BT6" s="161"/>
      <c r="BU6" s="170"/>
      <c r="BV6" s="164"/>
      <c r="BW6" s="164" t="s">
        <v>321</v>
      </c>
      <c r="BX6" s="164"/>
      <c r="BY6" s="170" t="s">
        <v>427</v>
      </c>
      <c r="BZ6" s="171" t="s">
        <v>428</v>
      </c>
      <c r="CA6" s="170" t="s">
        <v>278</v>
      </c>
    </row>
    <row r="7" spans="1:79" x14ac:dyDescent="0.15">
      <c r="A7" s="161">
        <v>10056</v>
      </c>
      <c r="B7" s="162">
        <v>42567</v>
      </c>
      <c r="C7" s="163" t="s">
        <v>314</v>
      </c>
      <c r="D7" s="161" t="s">
        <v>289</v>
      </c>
      <c r="E7" s="161"/>
      <c r="F7" s="161" t="s">
        <v>315</v>
      </c>
      <c r="G7" s="162">
        <v>42565</v>
      </c>
      <c r="H7" s="164" t="s">
        <v>290</v>
      </c>
      <c r="I7" s="164" t="s">
        <v>303</v>
      </c>
      <c r="J7" s="164"/>
      <c r="K7" s="161" t="s">
        <v>439</v>
      </c>
      <c r="L7" s="161" t="s">
        <v>440</v>
      </c>
      <c r="M7" s="165">
        <v>67.436363636363637</v>
      </c>
      <c r="N7" s="165">
        <v>17.827272727272724</v>
      </c>
      <c r="O7" s="161"/>
      <c r="P7" s="161"/>
      <c r="Q7" s="165"/>
      <c r="R7" s="166"/>
      <c r="S7" s="165"/>
      <c r="T7" s="161"/>
      <c r="U7" s="165"/>
      <c r="V7" s="165"/>
      <c r="W7" s="165"/>
      <c r="X7" s="161"/>
      <c r="Y7" s="165"/>
      <c r="Z7" s="165"/>
      <c r="AA7" s="165"/>
      <c r="AB7" s="165"/>
      <c r="AC7" s="165"/>
      <c r="AD7" s="165"/>
      <c r="AE7" s="165"/>
      <c r="AF7" s="161"/>
      <c r="AG7" s="161"/>
      <c r="AH7" s="165"/>
      <c r="AI7" s="161"/>
      <c r="AJ7" s="161"/>
      <c r="AK7" s="165"/>
      <c r="AL7" s="161"/>
      <c r="AM7" s="165"/>
      <c r="AN7" s="165"/>
      <c r="AO7" s="161" t="s">
        <v>319</v>
      </c>
      <c r="AP7" s="164" t="s">
        <v>317</v>
      </c>
      <c r="AQ7" s="164"/>
      <c r="AR7" s="164"/>
      <c r="AS7" s="164"/>
      <c r="AT7" s="164"/>
      <c r="AU7" s="164"/>
      <c r="AV7" s="164"/>
      <c r="AW7" s="164"/>
      <c r="AX7" s="164" t="s">
        <v>317</v>
      </c>
      <c r="AY7" s="161"/>
      <c r="AZ7" s="164">
        <v>0</v>
      </c>
      <c r="BA7" s="164">
        <v>0</v>
      </c>
      <c r="BB7" s="164">
        <v>0</v>
      </c>
      <c r="BC7" s="164">
        <v>0</v>
      </c>
      <c r="BD7" s="164">
        <v>0</v>
      </c>
      <c r="BE7" s="164">
        <v>0</v>
      </c>
      <c r="BF7" s="164">
        <v>0</v>
      </c>
      <c r="BG7" s="164">
        <v>0</v>
      </c>
      <c r="BH7" s="164">
        <v>0</v>
      </c>
      <c r="BI7" s="164">
        <v>0</v>
      </c>
      <c r="BJ7" s="164">
        <v>0</v>
      </c>
      <c r="BK7" s="164">
        <v>0</v>
      </c>
      <c r="BL7" s="164"/>
      <c r="BM7" s="164" t="s">
        <v>317</v>
      </c>
      <c r="BN7" s="164"/>
      <c r="BO7" s="164" t="s">
        <v>317</v>
      </c>
      <c r="BP7" s="177">
        <v>35.454545454545453</v>
      </c>
      <c r="BQ7" s="164"/>
      <c r="BR7" s="164"/>
      <c r="BS7" s="164"/>
      <c r="BT7" s="161"/>
      <c r="BU7" s="161"/>
      <c r="BV7" s="164"/>
      <c r="BW7" s="164" t="s">
        <v>321</v>
      </c>
      <c r="BX7" s="164">
        <v>1</v>
      </c>
      <c r="BY7" s="161" t="s">
        <v>441</v>
      </c>
      <c r="BZ7" s="174" t="s">
        <v>442</v>
      </c>
      <c r="CA7" s="170" t="s">
        <v>282</v>
      </c>
    </row>
    <row r="8" spans="1:79" x14ac:dyDescent="0.15">
      <c r="A8" s="161">
        <v>55</v>
      </c>
      <c r="B8" s="176">
        <v>42568</v>
      </c>
      <c r="C8" s="163" t="s">
        <v>314</v>
      </c>
      <c r="D8" s="161" t="s">
        <v>289</v>
      </c>
      <c r="E8" s="161"/>
      <c r="F8" s="161" t="s">
        <v>315</v>
      </c>
      <c r="G8" s="162">
        <v>42476</v>
      </c>
      <c r="H8" s="164" t="s">
        <v>316</v>
      </c>
      <c r="I8" s="164" t="s">
        <v>317</v>
      </c>
      <c r="J8" s="164"/>
      <c r="K8" s="161" t="s">
        <v>450</v>
      </c>
      <c r="L8" s="161" t="s">
        <v>451</v>
      </c>
      <c r="M8" s="165">
        <v>93.409090909090907</v>
      </c>
      <c r="N8" s="165">
        <v>23.318181818181817</v>
      </c>
      <c r="O8" s="161"/>
      <c r="P8" s="161"/>
      <c r="Q8" s="165"/>
      <c r="R8" s="166"/>
      <c r="S8" s="165"/>
      <c r="T8" s="161"/>
      <c r="U8" s="165"/>
      <c r="V8" s="165"/>
      <c r="W8" s="165"/>
      <c r="X8" s="161"/>
      <c r="Y8" s="165"/>
      <c r="Z8" s="165"/>
      <c r="AA8" s="165"/>
      <c r="AB8" s="165"/>
      <c r="AC8" s="165"/>
      <c r="AD8" s="165"/>
      <c r="AE8" s="165"/>
      <c r="AF8" s="161"/>
      <c r="AG8" s="161"/>
      <c r="AH8" s="165"/>
      <c r="AI8" s="161"/>
      <c r="AJ8" s="161"/>
      <c r="AK8" s="165"/>
      <c r="AL8" s="161"/>
      <c r="AM8" s="165"/>
      <c r="AN8" s="165"/>
      <c r="AO8" s="161" t="s">
        <v>319</v>
      </c>
      <c r="AP8" s="164" t="s">
        <v>317</v>
      </c>
      <c r="AQ8" s="164"/>
      <c r="AR8" s="164"/>
      <c r="AS8" s="167"/>
      <c r="AT8" s="164">
        <v>8</v>
      </c>
      <c r="AU8" s="164"/>
      <c r="AV8" s="164"/>
      <c r="AW8" s="164"/>
      <c r="AX8" s="164" t="s">
        <v>320</v>
      </c>
      <c r="AY8" s="161"/>
      <c r="AZ8" s="164">
        <v>0</v>
      </c>
      <c r="BA8" s="164">
        <v>0</v>
      </c>
      <c r="BB8" s="164">
        <v>0</v>
      </c>
      <c r="BC8" s="164">
        <v>0</v>
      </c>
      <c r="BD8" s="164">
        <v>0</v>
      </c>
      <c r="BE8" s="164">
        <v>0</v>
      </c>
      <c r="BF8" s="164">
        <v>0</v>
      </c>
      <c r="BG8" s="164">
        <v>0</v>
      </c>
      <c r="BH8" s="164">
        <v>0</v>
      </c>
      <c r="BI8" s="164">
        <v>0</v>
      </c>
      <c r="BJ8" s="164">
        <v>0</v>
      </c>
      <c r="BK8" s="164">
        <v>0</v>
      </c>
      <c r="BL8" s="164"/>
      <c r="BM8" s="164" t="s">
        <v>317</v>
      </c>
      <c r="BN8" s="164"/>
      <c r="BO8" s="164" t="s">
        <v>317</v>
      </c>
      <c r="BP8" s="168"/>
      <c r="BQ8" s="164"/>
      <c r="BR8" s="164"/>
      <c r="BS8" s="169"/>
      <c r="BT8" s="161"/>
      <c r="BU8" s="161"/>
      <c r="BV8" s="164"/>
      <c r="BW8" s="164" t="s">
        <v>321</v>
      </c>
      <c r="BX8" s="164">
        <v>1</v>
      </c>
      <c r="BY8" s="161" t="s">
        <v>452</v>
      </c>
      <c r="BZ8" s="174" t="s">
        <v>453</v>
      </c>
      <c r="CA8" s="170" t="s">
        <v>278</v>
      </c>
    </row>
    <row r="9" spans="1:79" x14ac:dyDescent="0.15">
      <c r="A9" s="161">
        <v>8656</v>
      </c>
      <c r="B9" s="162">
        <v>42567</v>
      </c>
      <c r="C9" s="163" t="s">
        <v>314</v>
      </c>
      <c r="D9" s="161" t="s">
        <v>289</v>
      </c>
      <c r="E9" s="161"/>
      <c r="F9" s="161" t="s">
        <v>332</v>
      </c>
      <c r="G9" s="162">
        <v>42551</v>
      </c>
      <c r="H9" s="164" t="s">
        <v>316</v>
      </c>
      <c r="I9" s="164" t="s">
        <v>317</v>
      </c>
      <c r="J9" s="164"/>
      <c r="K9" s="161" t="s">
        <v>318</v>
      </c>
      <c r="L9" s="161" t="s">
        <v>456</v>
      </c>
      <c r="M9" s="165">
        <v>112</v>
      </c>
      <c r="N9" s="165">
        <v>21.454545454545453</v>
      </c>
      <c r="O9" s="161" t="s">
        <v>326</v>
      </c>
      <c r="P9" s="161">
        <v>5500</v>
      </c>
      <c r="Q9" s="165">
        <v>21.999999999999996</v>
      </c>
      <c r="R9" s="166"/>
      <c r="S9" s="165"/>
      <c r="T9" s="161"/>
      <c r="U9" s="165"/>
      <c r="V9" s="165"/>
      <c r="W9" s="165"/>
      <c r="X9" s="161"/>
      <c r="Y9" s="165"/>
      <c r="Z9" s="165"/>
      <c r="AA9" s="165"/>
      <c r="AB9" s="165"/>
      <c r="AC9" s="165"/>
      <c r="AD9" s="165"/>
      <c r="AE9" s="165"/>
      <c r="AF9" s="161"/>
      <c r="AG9" s="161"/>
      <c r="AH9" s="165"/>
      <c r="AI9" s="161"/>
      <c r="AJ9" s="161"/>
      <c r="AK9" s="165"/>
      <c r="AL9" s="161"/>
      <c r="AM9" s="165"/>
      <c r="AN9" s="165"/>
      <c r="AO9" s="161" t="s">
        <v>327</v>
      </c>
      <c r="AP9" s="164" t="s">
        <v>317</v>
      </c>
      <c r="AQ9" s="164"/>
      <c r="AR9" s="164"/>
      <c r="AS9" s="167"/>
      <c r="AT9" s="164">
        <v>8</v>
      </c>
      <c r="AU9" s="164"/>
      <c r="AV9" s="164"/>
      <c r="AW9" s="164"/>
      <c r="AX9" s="164" t="s">
        <v>320</v>
      </c>
      <c r="AY9" s="161"/>
      <c r="AZ9" s="164">
        <v>0</v>
      </c>
      <c r="BA9" s="164">
        <v>0</v>
      </c>
      <c r="BB9" s="164">
        <v>0</v>
      </c>
      <c r="BC9" s="164">
        <v>0</v>
      </c>
      <c r="BD9" s="164">
        <v>0</v>
      </c>
      <c r="BE9" s="164">
        <v>0</v>
      </c>
      <c r="BF9" s="164">
        <v>0</v>
      </c>
      <c r="BG9" s="164">
        <v>0</v>
      </c>
      <c r="BH9" s="164">
        <v>0</v>
      </c>
      <c r="BI9" s="164">
        <v>0</v>
      </c>
      <c r="BJ9" s="164">
        <v>0</v>
      </c>
      <c r="BK9" s="164">
        <v>0</v>
      </c>
      <c r="BL9" s="164"/>
      <c r="BM9" s="164" t="s">
        <v>317</v>
      </c>
      <c r="BN9" s="164"/>
      <c r="BO9" s="164" t="s">
        <v>317</v>
      </c>
      <c r="BP9" s="177"/>
      <c r="BQ9" s="164"/>
      <c r="BR9" s="164"/>
      <c r="BS9" s="164"/>
      <c r="BT9" s="161"/>
      <c r="BU9" s="161"/>
      <c r="BV9" s="164"/>
      <c r="BW9" s="164" t="s">
        <v>321</v>
      </c>
      <c r="BX9" s="164"/>
      <c r="BY9" s="161"/>
      <c r="BZ9" s="174" t="s">
        <v>457</v>
      </c>
      <c r="CA9" s="170" t="s">
        <v>278</v>
      </c>
    </row>
    <row r="10" spans="1:79" x14ac:dyDescent="0.15">
      <c r="A10" s="161">
        <v>10774</v>
      </c>
      <c r="B10" s="162">
        <v>42567</v>
      </c>
      <c r="C10" s="163" t="s">
        <v>314</v>
      </c>
      <c r="D10" s="161" t="s">
        <v>289</v>
      </c>
      <c r="E10" s="161"/>
      <c r="F10" s="161" t="s">
        <v>332</v>
      </c>
      <c r="G10" s="175">
        <v>42566</v>
      </c>
      <c r="H10" s="164" t="s">
        <v>316</v>
      </c>
      <c r="I10" s="164" t="s">
        <v>317</v>
      </c>
      <c r="J10" s="164"/>
      <c r="K10" s="161" t="s">
        <v>323</v>
      </c>
      <c r="L10" s="161" t="s">
        <v>434</v>
      </c>
      <c r="M10" s="165">
        <v>112.75454545454545</v>
      </c>
      <c r="N10" s="165">
        <v>19.77272727272727</v>
      </c>
      <c r="O10" s="161" t="s">
        <v>326</v>
      </c>
      <c r="P10" s="161">
        <v>5500</v>
      </c>
      <c r="Q10" s="165">
        <v>21.454545454545453</v>
      </c>
      <c r="R10" s="166"/>
      <c r="S10" s="165"/>
      <c r="T10" s="161"/>
      <c r="U10" s="165"/>
      <c r="V10" s="165"/>
      <c r="W10" s="165"/>
      <c r="X10" s="161"/>
      <c r="Y10" s="165"/>
      <c r="Z10" s="165"/>
      <c r="AA10" s="165"/>
      <c r="AB10" s="165"/>
      <c r="AC10" s="165"/>
      <c r="AD10" s="165"/>
      <c r="AE10" s="165"/>
      <c r="AF10" s="161"/>
      <c r="AG10" s="161"/>
      <c r="AH10" s="165"/>
      <c r="AI10" s="161"/>
      <c r="AJ10" s="161"/>
      <c r="AK10" s="165"/>
      <c r="AL10" s="161"/>
      <c r="AM10" s="165"/>
      <c r="AN10" s="165"/>
      <c r="AO10" s="161" t="s">
        <v>327</v>
      </c>
      <c r="AP10" s="164" t="s">
        <v>317</v>
      </c>
      <c r="AQ10" s="164"/>
      <c r="AR10" s="164"/>
      <c r="AS10" s="167">
        <v>10</v>
      </c>
      <c r="AT10" s="164">
        <v>7</v>
      </c>
      <c r="AU10" s="164"/>
      <c r="AV10" s="164"/>
      <c r="AW10" s="164"/>
      <c r="AX10" s="164" t="s">
        <v>320</v>
      </c>
      <c r="AY10" s="161"/>
      <c r="AZ10" s="164">
        <v>9</v>
      </c>
      <c r="BA10" s="164">
        <v>0</v>
      </c>
      <c r="BB10" s="164">
        <v>0</v>
      </c>
      <c r="BC10" s="164">
        <v>0</v>
      </c>
      <c r="BD10" s="164">
        <v>0</v>
      </c>
      <c r="BE10" s="164">
        <v>0</v>
      </c>
      <c r="BF10" s="164">
        <v>0</v>
      </c>
      <c r="BG10" s="164">
        <v>0</v>
      </c>
      <c r="BH10" s="164">
        <v>0</v>
      </c>
      <c r="BI10" s="164">
        <v>0</v>
      </c>
      <c r="BJ10" s="164">
        <v>0</v>
      </c>
      <c r="BK10" s="164">
        <v>0</v>
      </c>
      <c r="BL10" s="164"/>
      <c r="BM10" s="164" t="s">
        <v>317</v>
      </c>
      <c r="BN10" s="164"/>
      <c r="BO10" s="164" t="s">
        <v>317</v>
      </c>
      <c r="BP10" s="168"/>
      <c r="BQ10" s="164"/>
      <c r="BR10" s="164"/>
      <c r="BS10" s="164"/>
      <c r="BT10" s="170"/>
      <c r="BU10" s="170"/>
      <c r="BV10" s="164"/>
      <c r="BW10" s="164" t="s">
        <v>293</v>
      </c>
      <c r="BX10" s="164"/>
      <c r="BY10" s="170"/>
      <c r="BZ10" s="174" t="s">
        <v>436</v>
      </c>
      <c r="CA10" s="161" t="s">
        <v>282</v>
      </c>
    </row>
    <row r="11" spans="1:79" x14ac:dyDescent="0.15">
      <c r="A11" s="161">
        <v>11601</v>
      </c>
      <c r="B11" s="162">
        <v>42566</v>
      </c>
      <c r="C11" s="163" t="s">
        <v>314</v>
      </c>
      <c r="D11" s="161" t="s">
        <v>289</v>
      </c>
      <c r="E11" s="161"/>
      <c r="F11" s="161" t="s">
        <v>332</v>
      </c>
      <c r="G11" s="175">
        <v>42551</v>
      </c>
      <c r="H11" s="164" t="s">
        <v>316</v>
      </c>
      <c r="I11" s="164" t="s">
        <v>317</v>
      </c>
      <c r="J11" s="164"/>
      <c r="K11" s="161" t="s">
        <v>336</v>
      </c>
      <c r="L11" s="161" t="s">
        <v>445</v>
      </c>
      <c r="M11" s="165">
        <v>108.29090909090908</v>
      </c>
      <c r="N11" s="165">
        <v>18.609090909090906</v>
      </c>
      <c r="O11" s="161" t="s">
        <v>326</v>
      </c>
      <c r="P11" s="161">
        <v>5400</v>
      </c>
      <c r="Q11" s="165">
        <v>19.809090909090905</v>
      </c>
      <c r="R11" s="166"/>
      <c r="S11" s="165"/>
      <c r="T11" s="161"/>
      <c r="U11" s="165"/>
      <c r="V11" s="165"/>
      <c r="W11" s="165"/>
      <c r="X11" s="161"/>
      <c r="Y11" s="165"/>
      <c r="Z11" s="165"/>
      <c r="AA11" s="165"/>
      <c r="AB11" s="165"/>
      <c r="AC11" s="165"/>
      <c r="AD11" s="165"/>
      <c r="AE11" s="165"/>
      <c r="AF11" s="161"/>
      <c r="AG11" s="161"/>
      <c r="AH11" s="165"/>
      <c r="AI11" s="161"/>
      <c r="AJ11" s="161"/>
      <c r="AK11" s="165"/>
      <c r="AL11" s="161"/>
      <c r="AM11" s="165"/>
      <c r="AN11" s="165"/>
      <c r="AO11" s="161" t="s">
        <v>327</v>
      </c>
      <c r="AP11" s="164" t="s">
        <v>317</v>
      </c>
      <c r="AQ11" s="164"/>
      <c r="AR11" s="164"/>
      <c r="AS11" s="167"/>
      <c r="AT11" s="164">
        <v>9.4</v>
      </c>
      <c r="AU11" s="164"/>
      <c r="AV11" s="164"/>
      <c r="AW11" s="164"/>
      <c r="AX11" s="164" t="s">
        <v>320</v>
      </c>
      <c r="AY11" s="161"/>
      <c r="AZ11" s="164">
        <v>0</v>
      </c>
      <c r="BA11" s="164">
        <v>0</v>
      </c>
      <c r="BB11" s="164">
        <v>0</v>
      </c>
      <c r="BC11" s="164">
        <v>0</v>
      </c>
      <c r="BD11" s="164">
        <v>0</v>
      </c>
      <c r="BE11" s="164">
        <v>0</v>
      </c>
      <c r="BF11" s="164">
        <v>0</v>
      </c>
      <c r="BG11" s="164">
        <v>0</v>
      </c>
      <c r="BH11" s="164">
        <v>0</v>
      </c>
      <c r="BI11" s="164">
        <v>0</v>
      </c>
      <c r="BJ11" s="164">
        <v>0</v>
      </c>
      <c r="BK11" s="164">
        <v>0</v>
      </c>
      <c r="BL11" s="164"/>
      <c r="BM11" s="164" t="s">
        <v>317</v>
      </c>
      <c r="BN11" s="164"/>
      <c r="BO11" s="164" t="s">
        <v>317</v>
      </c>
      <c r="BP11" s="168"/>
      <c r="BQ11" s="164"/>
      <c r="BR11" s="164"/>
      <c r="BS11" s="164"/>
      <c r="BT11" s="170"/>
      <c r="BU11" s="170"/>
      <c r="BV11" s="164"/>
      <c r="BW11" s="164" t="s">
        <v>293</v>
      </c>
      <c r="BX11" s="164"/>
      <c r="BY11" s="170"/>
      <c r="BZ11" s="136" t="s">
        <v>447</v>
      </c>
      <c r="CA11" s="161" t="s">
        <v>278</v>
      </c>
    </row>
    <row r="12" spans="1:79" x14ac:dyDescent="0.15">
      <c r="A12" s="161">
        <v>12920</v>
      </c>
      <c r="B12" s="162">
        <v>42567</v>
      </c>
      <c r="C12" s="163" t="s">
        <v>314</v>
      </c>
      <c r="D12" s="161" t="s">
        <v>289</v>
      </c>
      <c r="E12" s="161"/>
      <c r="F12" s="161" t="s">
        <v>328</v>
      </c>
      <c r="G12" s="162">
        <v>42551</v>
      </c>
      <c r="H12" s="164" t="s">
        <v>316</v>
      </c>
      <c r="I12" s="164" t="s">
        <v>317</v>
      </c>
      <c r="J12" s="164"/>
      <c r="K12" s="161" t="s">
        <v>318</v>
      </c>
      <c r="L12" s="161" t="s">
        <v>455</v>
      </c>
      <c r="M12" s="165">
        <v>89.75454545454545</v>
      </c>
      <c r="N12" s="165">
        <v>22.490909090909089</v>
      </c>
      <c r="O12" s="161"/>
      <c r="P12" s="161"/>
      <c r="Q12" s="165"/>
      <c r="R12" s="166"/>
      <c r="S12" s="165"/>
      <c r="T12" s="161"/>
      <c r="U12" s="165"/>
      <c r="V12" s="165"/>
      <c r="W12" s="165"/>
      <c r="X12" s="161"/>
      <c r="Y12" s="165"/>
      <c r="Z12" s="165"/>
      <c r="AA12" s="165"/>
      <c r="AB12" s="165"/>
      <c r="AC12" s="165"/>
      <c r="AD12" s="165"/>
      <c r="AE12" s="165">
        <v>14.099999999999998</v>
      </c>
      <c r="AF12" s="161"/>
      <c r="AG12" s="161"/>
      <c r="AH12" s="165"/>
      <c r="AI12" s="161"/>
      <c r="AJ12" s="161"/>
      <c r="AK12" s="165"/>
      <c r="AL12" s="161"/>
      <c r="AM12" s="165"/>
      <c r="AN12" s="165"/>
      <c r="AO12" s="161" t="s">
        <v>329</v>
      </c>
      <c r="AP12" s="164" t="s">
        <v>317</v>
      </c>
      <c r="AQ12" s="164"/>
      <c r="AR12" s="164"/>
      <c r="AS12" s="167"/>
      <c r="AT12" s="164">
        <v>8</v>
      </c>
      <c r="AU12" s="164"/>
      <c r="AV12" s="164"/>
      <c r="AW12" s="164"/>
      <c r="AX12" s="164" t="s">
        <v>320</v>
      </c>
      <c r="AY12" s="161"/>
      <c r="AZ12" s="164">
        <v>0</v>
      </c>
      <c r="BA12" s="164">
        <v>20</v>
      </c>
      <c r="BB12" s="164">
        <v>0</v>
      </c>
      <c r="BC12" s="164">
        <v>0</v>
      </c>
      <c r="BD12" s="164">
        <v>0</v>
      </c>
      <c r="BE12" s="164">
        <v>0</v>
      </c>
      <c r="BF12" s="164">
        <v>0</v>
      </c>
      <c r="BG12" s="164">
        <v>0</v>
      </c>
      <c r="BH12" s="164">
        <v>0</v>
      </c>
      <c r="BI12" s="164">
        <v>0</v>
      </c>
      <c r="BJ12" s="164">
        <v>0</v>
      </c>
      <c r="BK12" s="164">
        <v>0</v>
      </c>
      <c r="BL12" s="164">
        <v>12</v>
      </c>
      <c r="BM12" s="164" t="s">
        <v>317</v>
      </c>
      <c r="BN12" s="164">
        <v>12</v>
      </c>
      <c r="BO12" s="164" t="s">
        <v>317</v>
      </c>
      <c r="BP12" s="177"/>
      <c r="BQ12" s="164"/>
      <c r="BR12" s="164"/>
      <c r="BS12" s="164"/>
      <c r="BT12" s="161"/>
      <c r="BU12" s="161"/>
      <c r="BV12" s="164"/>
      <c r="BW12" s="164" t="s">
        <v>321</v>
      </c>
      <c r="BX12" s="164"/>
      <c r="BY12" s="161"/>
      <c r="BZ12" s="178" t="s">
        <v>277</v>
      </c>
      <c r="CA12" s="170" t="s">
        <v>278</v>
      </c>
    </row>
    <row r="13" spans="1:79" x14ac:dyDescent="0.15">
      <c r="A13" s="161">
        <v>10279</v>
      </c>
      <c r="B13" s="162">
        <v>42566</v>
      </c>
      <c r="C13" s="163" t="s">
        <v>314</v>
      </c>
      <c r="D13" s="161" t="s">
        <v>289</v>
      </c>
      <c r="E13" s="161"/>
      <c r="F13" s="161" t="s">
        <v>328</v>
      </c>
      <c r="G13" s="162">
        <v>42551</v>
      </c>
      <c r="H13" s="164" t="s">
        <v>316</v>
      </c>
      <c r="I13" s="164" t="s">
        <v>317</v>
      </c>
      <c r="J13" s="164"/>
      <c r="K13" s="161" t="s">
        <v>322</v>
      </c>
      <c r="L13" s="161" t="s">
        <v>295</v>
      </c>
      <c r="M13" s="165">
        <v>80.799999999999983</v>
      </c>
      <c r="N13" s="165">
        <v>22.209090909090907</v>
      </c>
      <c r="O13" s="161"/>
      <c r="P13" s="161"/>
      <c r="Q13" s="165"/>
      <c r="R13" s="166"/>
      <c r="S13" s="165"/>
      <c r="T13" s="161"/>
      <c r="U13" s="165"/>
      <c r="V13" s="165"/>
      <c r="W13" s="165"/>
      <c r="X13" s="161"/>
      <c r="Y13" s="165"/>
      <c r="Z13" s="165"/>
      <c r="AA13" s="165"/>
      <c r="AB13" s="165"/>
      <c r="AC13" s="165"/>
      <c r="AD13" s="165"/>
      <c r="AE13" s="165">
        <v>11.609090909090908</v>
      </c>
      <c r="AF13" s="161"/>
      <c r="AG13" s="161"/>
      <c r="AH13" s="165"/>
      <c r="AI13" s="161"/>
      <c r="AJ13" s="161"/>
      <c r="AK13" s="165"/>
      <c r="AL13" s="161"/>
      <c r="AM13" s="165"/>
      <c r="AN13" s="165"/>
      <c r="AO13" s="161" t="s">
        <v>329</v>
      </c>
      <c r="AP13" s="164" t="s">
        <v>317</v>
      </c>
      <c r="AQ13" s="164"/>
      <c r="AR13" s="164"/>
      <c r="AS13" s="167"/>
      <c r="AT13" s="164">
        <v>10.5</v>
      </c>
      <c r="AU13" s="164"/>
      <c r="AV13" s="164"/>
      <c r="AW13" s="164"/>
      <c r="AX13" s="164" t="s">
        <v>320</v>
      </c>
      <c r="AY13" s="161"/>
      <c r="AZ13" s="164">
        <v>9</v>
      </c>
      <c r="BA13" s="164">
        <v>0</v>
      </c>
      <c r="BB13" s="164">
        <v>0</v>
      </c>
      <c r="BC13" s="164">
        <v>0</v>
      </c>
      <c r="BD13" s="164">
        <v>0</v>
      </c>
      <c r="BE13" s="164">
        <v>0</v>
      </c>
      <c r="BF13" s="164">
        <v>0</v>
      </c>
      <c r="BG13" s="164">
        <v>0</v>
      </c>
      <c r="BH13" s="164">
        <v>0</v>
      </c>
      <c r="BI13" s="164">
        <v>0</v>
      </c>
      <c r="BJ13" s="164">
        <v>0</v>
      </c>
      <c r="BK13" s="164">
        <v>0</v>
      </c>
      <c r="BL13" s="164"/>
      <c r="BM13" s="164" t="s">
        <v>317</v>
      </c>
      <c r="BN13" s="164">
        <v>12</v>
      </c>
      <c r="BO13" s="164" t="s">
        <v>317</v>
      </c>
      <c r="BP13" s="168"/>
      <c r="BQ13" s="164"/>
      <c r="BR13" s="164">
        <v>12</v>
      </c>
      <c r="BS13" s="164"/>
      <c r="BT13" s="161"/>
      <c r="BU13" s="161"/>
      <c r="BV13" s="164"/>
      <c r="BW13" s="164" t="s">
        <v>321</v>
      </c>
      <c r="BX13" s="164"/>
      <c r="BY13" s="161"/>
      <c r="BZ13" s="174" t="s">
        <v>432</v>
      </c>
      <c r="CA13" s="170" t="s">
        <v>278</v>
      </c>
    </row>
    <row r="14" spans="1:79" x14ac:dyDescent="0.15">
      <c r="A14" s="161">
        <v>10775</v>
      </c>
      <c r="B14" s="162">
        <v>42570</v>
      </c>
      <c r="C14" s="163" t="s">
        <v>314</v>
      </c>
      <c r="D14" s="161" t="s">
        <v>289</v>
      </c>
      <c r="E14" s="161"/>
      <c r="F14" s="161" t="s">
        <v>328</v>
      </c>
      <c r="G14" s="175">
        <v>42566</v>
      </c>
      <c r="H14" s="164" t="s">
        <v>316</v>
      </c>
      <c r="I14" s="164" t="s">
        <v>317</v>
      </c>
      <c r="J14" s="164"/>
      <c r="K14" s="161" t="s">
        <v>323</v>
      </c>
      <c r="L14" s="161" t="s">
        <v>434</v>
      </c>
      <c r="M14" s="165">
        <v>90.236363636363635</v>
      </c>
      <c r="N14" s="165">
        <v>21.809090909090905</v>
      </c>
      <c r="O14" s="161"/>
      <c r="P14" s="161"/>
      <c r="Q14" s="165"/>
      <c r="R14" s="166"/>
      <c r="S14" s="165"/>
      <c r="T14" s="161"/>
      <c r="U14" s="165"/>
      <c r="V14" s="165"/>
      <c r="W14" s="165"/>
      <c r="X14" s="161"/>
      <c r="Y14" s="165"/>
      <c r="Z14" s="165"/>
      <c r="AA14" s="165"/>
      <c r="AB14" s="165"/>
      <c r="AC14" s="165"/>
      <c r="AD14" s="165"/>
      <c r="AE14" s="165">
        <v>12.981818181818181</v>
      </c>
      <c r="AF14" s="161"/>
      <c r="AG14" s="161"/>
      <c r="AH14" s="165"/>
      <c r="AI14" s="161"/>
      <c r="AJ14" s="161"/>
      <c r="AK14" s="165"/>
      <c r="AL14" s="161"/>
      <c r="AM14" s="165"/>
      <c r="AN14" s="165"/>
      <c r="AO14" s="161" t="s">
        <v>329</v>
      </c>
      <c r="AP14" s="164" t="s">
        <v>317</v>
      </c>
      <c r="AQ14" s="164"/>
      <c r="AR14" s="164"/>
      <c r="AS14" s="167">
        <v>30</v>
      </c>
      <c r="AT14" s="164">
        <v>7</v>
      </c>
      <c r="AU14" s="164"/>
      <c r="AV14" s="164"/>
      <c r="AW14" s="164"/>
      <c r="AX14" s="164" t="s">
        <v>320</v>
      </c>
      <c r="AY14" s="161"/>
      <c r="AZ14" s="164">
        <v>9</v>
      </c>
      <c r="BA14" s="164">
        <v>0</v>
      </c>
      <c r="BB14" s="164">
        <v>0</v>
      </c>
      <c r="BC14" s="164">
        <v>0</v>
      </c>
      <c r="BD14" s="164">
        <v>0</v>
      </c>
      <c r="BE14" s="164">
        <v>0</v>
      </c>
      <c r="BF14" s="164">
        <v>0</v>
      </c>
      <c r="BG14" s="164">
        <v>0</v>
      </c>
      <c r="BH14" s="164">
        <v>0</v>
      </c>
      <c r="BI14" s="164">
        <v>0</v>
      </c>
      <c r="BJ14" s="164">
        <v>0</v>
      </c>
      <c r="BK14" s="164">
        <v>0</v>
      </c>
      <c r="BL14" s="164"/>
      <c r="BM14" s="164" t="s">
        <v>317</v>
      </c>
      <c r="BN14" s="164"/>
      <c r="BO14" s="164" t="s">
        <v>317</v>
      </c>
      <c r="BP14" s="168"/>
      <c r="BQ14" s="164"/>
      <c r="BR14" s="164"/>
      <c r="BS14" s="164"/>
      <c r="BT14" s="170"/>
      <c r="BU14" s="170"/>
      <c r="BV14" s="164"/>
      <c r="BW14" s="164" t="s">
        <v>293</v>
      </c>
      <c r="BX14" s="164"/>
      <c r="BY14" s="170"/>
      <c r="BZ14" s="174" t="s">
        <v>437</v>
      </c>
      <c r="CA14" s="161" t="s">
        <v>282</v>
      </c>
    </row>
    <row r="15" spans="1:79" x14ac:dyDescent="0.15">
      <c r="A15" s="161">
        <v>11602</v>
      </c>
      <c r="B15" s="162">
        <v>42566</v>
      </c>
      <c r="C15" s="163" t="s">
        <v>314</v>
      </c>
      <c r="D15" s="161" t="s">
        <v>289</v>
      </c>
      <c r="E15" s="161"/>
      <c r="F15" s="161" t="s">
        <v>328</v>
      </c>
      <c r="G15" s="175">
        <v>42551</v>
      </c>
      <c r="H15" s="164" t="s">
        <v>316</v>
      </c>
      <c r="I15" s="164" t="s">
        <v>317</v>
      </c>
      <c r="J15" s="164"/>
      <c r="K15" s="161" t="s">
        <v>336</v>
      </c>
      <c r="L15" s="161" t="s">
        <v>445</v>
      </c>
      <c r="M15" s="165">
        <v>88.499999999999986</v>
      </c>
      <c r="N15" s="165">
        <v>19.709090909090907</v>
      </c>
      <c r="O15" s="161"/>
      <c r="P15" s="161"/>
      <c r="Q15" s="165"/>
      <c r="R15" s="166"/>
      <c r="S15" s="165"/>
      <c r="T15" s="161"/>
      <c r="U15" s="165"/>
      <c r="V15" s="165"/>
      <c r="W15" s="165"/>
      <c r="X15" s="161"/>
      <c r="Y15" s="165"/>
      <c r="Z15" s="165"/>
      <c r="AA15" s="165"/>
      <c r="AB15" s="165"/>
      <c r="AC15" s="165"/>
      <c r="AD15" s="165"/>
      <c r="AE15" s="165">
        <v>12.827272727272726</v>
      </c>
      <c r="AF15" s="161"/>
      <c r="AG15" s="161"/>
      <c r="AH15" s="165"/>
      <c r="AI15" s="161"/>
      <c r="AJ15" s="161"/>
      <c r="AK15" s="165"/>
      <c r="AL15" s="161"/>
      <c r="AM15" s="165"/>
      <c r="AN15" s="165"/>
      <c r="AO15" s="161" t="s">
        <v>329</v>
      </c>
      <c r="AP15" s="164" t="s">
        <v>317</v>
      </c>
      <c r="AQ15" s="164"/>
      <c r="AR15" s="164"/>
      <c r="AS15" s="167"/>
      <c r="AT15" s="164">
        <v>9.4</v>
      </c>
      <c r="AU15" s="164"/>
      <c r="AV15" s="164"/>
      <c r="AW15" s="164"/>
      <c r="AX15" s="164" t="s">
        <v>320</v>
      </c>
      <c r="AY15" s="161"/>
      <c r="AZ15" s="164">
        <v>0</v>
      </c>
      <c r="BA15" s="164">
        <v>0</v>
      </c>
      <c r="BB15" s="164">
        <v>0</v>
      </c>
      <c r="BC15" s="164">
        <v>0</v>
      </c>
      <c r="BD15" s="164">
        <v>0</v>
      </c>
      <c r="BE15" s="164">
        <v>0</v>
      </c>
      <c r="BF15" s="164">
        <v>0</v>
      </c>
      <c r="BG15" s="164">
        <v>0</v>
      </c>
      <c r="BH15" s="164">
        <v>0</v>
      </c>
      <c r="BI15" s="164">
        <v>0</v>
      </c>
      <c r="BJ15" s="164">
        <v>0</v>
      </c>
      <c r="BK15" s="164">
        <v>0</v>
      </c>
      <c r="BL15" s="164"/>
      <c r="BM15" s="164" t="s">
        <v>317</v>
      </c>
      <c r="BN15" s="164"/>
      <c r="BO15" s="164" t="s">
        <v>317</v>
      </c>
      <c r="BP15" s="168"/>
      <c r="BQ15" s="164"/>
      <c r="BR15" s="164"/>
      <c r="BS15" s="164"/>
      <c r="BT15" s="170"/>
      <c r="BU15" s="170"/>
      <c r="BV15" s="164"/>
      <c r="BW15" s="164" t="s">
        <v>293</v>
      </c>
      <c r="BX15" s="164"/>
      <c r="BY15" s="170"/>
      <c r="BZ15" s="136" t="s">
        <v>448</v>
      </c>
      <c r="CA15" s="161" t="s">
        <v>278</v>
      </c>
    </row>
    <row r="16" spans="1:79" x14ac:dyDescent="0.15">
      <c r="A16" s="161">
        <v>54</v>
      </c>
      <c r="B16" s="176">
        <v>42568</v>
      </c>
      <c r="C16" s="163" t="s">
        <v>314</v>
      </c>
      <c r="D16" s="161" t="s">
        <v>289</v>
      </c>
      <c r="E16" s="161"/>
      <c r="F16" s="161" t="s">
        <v>328</v>
      </c>
      <c r="G16" s="162">
        <v>42476</v>
      </c>
      <c r="H16" s="164" t="s">
        <v>316</v>
      </c>
      <c r="I16" s="164" t="s">
        <v>317</v>
      </c>
      <c r="J16" s="164"/>
      <c r="K16" s="161" t="s">
        <v>450</v>
      </c>
      <c r="L16" s="161" t="s">
        <v>451</v>
      </c>
      <c r="M16" s="165">
        <v>93.409090909090907</v>
      </c>
      <c r="N16" s="165">
        <v>23.318181818181817</v>
      </c>
      <c r="O16" s="161"/>
      <c r="P16" s="161"/>
      <c r="Q16" s="165"/>
      <c r="R16" s="166"/>
      <c r="S16" s="165"/>
      <c r="T16" s="161"/>
      <c r="U16" s="165"/>
      <c r="V16" s="165"/>
      <c r="W16" s="165"/>
      <c r="X16" s="161"/>
      <c r="Y16" s="165"/>
      <c r="Z16" s="165"/>
      <c r="AA16" s="165"/>
      <c r="AB16" s="165"/>
      <c r="AC16" s="165"/>
      <c r="AD16" s="165"/>
      <c r="AE16" s="165">
        <v>14.254545454545454</v>
      </c>
      <c r="AF16" s="161"/>
      <c r="AG16" s="161"/>
      <c r="AH16" s="165"/>
      <c r="AI16" s="161"/>
      <c r="AJ16" s="161"/>
      <c r="AK16" s="165"/>
      <c r="AL16" s="161"/>
      <c r="AM16" s="165"/>
      <c r="AN16" s="165"/>
      <c r="AO16" s="161" t="s">
        <v>329</v>
      </c>
      <c r="AP16" s="164" t="s">
        <v>317</v>
      </c>
      <c r="AQ16" s="164"/>
      <c r="AR16" s="164"/>
      <c r="AS16" s="167"/>
      <c r="AT16" s="164">
        <v>8</v>
      </c>
      <c r="AU16" s="164"/>
      <c r="AV16" s="164"/>
      <c r="AW16" s="164"/>
      <c r="AX16" s="164" t="s">
        <v>320</v>
      </c>
      <c r="AY16" s="161"/>
      <c r="AZ16" s="164">
        <v>0</v>
      </c>
      <c r="BA16" s="164">
        <v>0</v>
      </c>
      <c r="BB16" s="164">
        <v>0</v>
      </c>
      <c r="BC16" s="164">
        <v>0</v>
      </c>
      <c r="BD16" s="164">
        <v>0</v>
      </c>
      <c r="BE16" s="164">
        <v>0</v>
      </c>
      <c r="BF16" s="164">
        <v>0</v>
      </c>
      <c r="BG16" s="164">
        <v>0</v>
      </c>
      <c r="BH16" s="164">
        <v>0</v>
      </c>
      <c r="BI16" s="164">
        <v>0</v>
      </c>
      <c r="BJ16" s="164">
        <v>0</v>
      </c>
      <c r="BK16" s="164">
        <v>0</v>
      </c>
      <c r="BL16" s="164"/>
      <c r="BM16" s="164" t="s">
        <v>317</v>
      </c>
      <c r="BN16" s="164"/>
      <c r="BO16" s="164" t="s">
        <v>317</v>
      </c>
      <c r="BP16" s="168"/>
      <c r="BQ16" s="164"/>
      <c r="BR16" s="164"/>
      <c r="BS16" s="169"/>
      <c r="BT16" s="161"/>
      <c r="BU16" s="161"/>
      <c r="BV16" s="164"/>
      <c r="BW16" s="164" t="s">
        <v>321</v>
      </c>
      <c r="BX16" s="164">
        <v>1</v>
      </c>
      <c r="BY16" s="161" t="s">
        <v>452</v>
      </c>
      <c r="BZ16" s="174" t="s">
        <v>454</v>
      </c>
      <c r="CA16" s="170" t="s">
        <v>278</v>
      </c>
    </row>
    <row r="17" spans="1:79" x14ac:dyDescent="0.15">
      <c r="A17" s="161">
        <v>10945</v>
      </c>
      <c r="B17" s="162">
        <v>42566</v>
      </c>
      <c r="C17" s="163" t="s">
        <v>314</v>
      </c>
      <c r="D17" s="161" t="s">
        <v>289</v>
      </c>
      <c r="E17" s="161"/>
      <c r="F17" s="161" t="s">
        <v>328</v>
      </c>
      <c r="G17" s="162">
        <v>42475</v>
      </c>
      <c r="H17" s="164" t="s">
        <v>316</v>
      </c>
      <c r="I17" s="164" t="s">
        <v>317</v>
      </c>
      <c r="J17" s="164"/>
      <c r="K17" s="161" t="s">
        <v>425</v>
      </c>
      <c r="L17" s="161" t="s">
        <v>426</v>
      </c>
      <c r="M17" s="165">
        <v>44.999999999999993</v>
      </c>
      <c r="N17" s="165">
        <v>22.27272727272727</v>
      </c>
      <c r="O17" s="161"/>
      <c r="P17" s="161"/>
      <c r="Q17" s="165"/>
      <c r="R17" s="166"/>
      <c r="S17" s="165"/>
      <c r="T17" s="161"/>
      <c r="U17" s="165"/>
      <c r="V17" s="165"/>
      <c r="W17" s="165"/>
      <c r="X17" s="161"/>
      <c r="Y17" s="165"/>
      <c r="Z17" s="165"/>
      <c r="AA17" s="165"/>
      <c r="AB17" s="165"/>
      <c r="AC17" s="165"/>
      <c r="AD17" s="165"/>
      <c r="AE17" s="165">
        <v>16.818181818181817</v>
      </c>
      <c r="AF17" s="161"/>
      <c r="AG17" s="161"/>
      <c r="AH17" s="165"/>
      <c r="AI17" s="161"/>
      <c r="AJ17" s="161"/>
      <c r="AK17" s="165"/>
      <c r="AL17" s="161"/>
      <c r="AM17" s="165"/>
      <c r="AN17" s="165"/>
      <c r="AO17" s="161" t="s">
        <v>329</v>
      </c>
      <c r="AP17" s="164" t="s">
        <v>317</v>
      </c>
      <c r="AQ17" s="164"/>
      <c r="AR17" s="164"/>
      <c r="AS17" s="167"/>
      <c r="AT17" s="164">
        <v>16</v>
      </c>
      <c r="AU17" s="164"/>
      <c r="AV17" s="164"/>
      <c r="AW17" s="164"/>
      <c r="AX17" s="164" t="s">
        <v>320</v>
      </c>
      <c r="AY17" s="161"/>
      <c r="AZ17" s="164">
        <v>0</v>
      </c>
      <c r="BA17" s="164">
        <v>0</v>
      </c>
      <c r="BB17" s="164">
        <v>0</v>
      </c>
      <c r="BC17" s="164">
        <v>0</v>
      </c>
      <c r="BD17" s="164">
        <v>0</v>
      </c>
      <c r="BE17" s="164">
        <v>0</v>
      </c>
      <c r="BF17" s="164">
        <v>0</v>
      </c>
      <c r="BG17" s="164">
        <v>0</v>
      </c>
      <c r="BH17" s="164">
        <v>0</v>
      </c>
      <c r="BI17" s="164">
        <v>0</v>
      </c>
      <c r="BJ17" s="164">
        <v>0</v>
      </c>
      <c r="BK17" s="164">
        <v>0</v>
      </c>
      <c r="BL17" s="164"/>
      <c r="BM17" s="164" t="s">
        <v>317</v>
      </c>
      <c r="BN17" s="164"/>
      <c r="BO17" s="164" t="s">
        <v>317</v>
      </c>
      <c r="BP17" s="177">
        <v>174.43636363636361</v>
      </c>
      <c r="BQ17" s="164"/>
      <c r="BR17" s="164"/>
      <c r="BS17" s="169">
        <v>42551</v>
      </c>
      <c r="BT17" s="161"/>
      <c r="BU17" s="170"/>
      <c r="BV17" s="164"/>
      <c r="BW17" s="164" t="s">
        <v>321</v>
      </c>
      <c r="BX17" s="164"/>
      <c r="BY17" s="170" t="s">
        <v>427</v>
      </c>
      <c r="BZ17" s="171" t="s">
        <v>429</v>
      </c>
      <c r="CA17" s="170" t="s">
        <v>278</v>
      </c>
    </row>
    <row r="18" spans="1:79" x14ac:dyDescent="0.15">
      <c r="A18" s="161">
        <v>12922</v>
      </c>
      <c r="B18" s="162">
        <v>42567</v>
      </c>
      <c r="C18" s="163" t="s">
        <v>314</v>
      </c>
      <c r="D18" s="161" t="s">
        <v>289</v>
      </c>
      <c r="E18" s="161"/>
      <c r="F18" s="161" t="s">
        <v>330</v>
      </c>
      <c r="G18" s="162">
        <v>42551</v>
      </c>
      <c r="H18" s="164" t="s">
        <v>316</v>
      </c>
      <c r="I18" s="164" t="s">
        <v>317</v>
      </c>
      <c r="J18" s="164"/>
      <c r="K18" s="161" t="s">
        <v>318</v>
      </c>
      <c r="L18" s="161" t="s">
        <v>455</v>
      </c>
      <c r="M18" s="165">
        <v>89.75454545454545</v>
      </c>
      <c r="N18" s="165">
        <v>29.75454545454545</v>
      </c>
      <c r="O18" s="161"/>
      <c r="P18" s="161"/>
      <c r="Q18" s="165"/>
      <c r="R18" s="166"/>
      <c r="S18" s="165"/>
      <c r="T18" s="161"/>
      <c r="U18" s="165"/>
      <c r="V18" s="165"/>
      <c r="W18" s="165">
        <v>16.999999999999996</v>
      </c>
      <c r="X18" s="161"/>
      <c r="Y18" s="165"/>
      <c r="Z18" s="165"/>
      <c r="AA18" s="165"/>
      <c r="AB18" s="165"/>
      <c r="AC18" s="165"/>
      <c r="AD18" s="165"/>
      <c r="AE18" s="165"/>
      <c r="AF18" s="161"/>
      <c r="AG18" s="161"/>
      <c r="AH18" s="165">
        <v>21.099999999999998</v>
      </c>
      <c r="AI18" s="161"/>
      <c r="AJ18" s="161"/>
      <c r="AK18" s="165"/>
      <c r="AL18" s="161"/>
      <c r="AM18" s="165"/>
      <c r="AN18" s="165"/>
      <c r="AO18" s="161" t="s">
        <v>331</v>
      </c>
      <c r="AP18" s="164" t="s">
        <v>317</v>
      </c>
      <c r="AQ18" s="164"/>
      <c r="AR18" s="164"/>
      <c r="AS18" s="167"/>
      <c r="AT18" s="164">
        <v>8</v>
      </c>
      <c r="AU18" s="164"/>
      <c r="AV18" s="164"/>
      <c r="AW18" s="164"/>
      <c r="AX18" s="164" t="s">
        <v>320</v>
      </c>
      <c r="AY18" s="161"/>
      <c r="AZ18" s="164">
        <v>0</v>
      </c>
      <c r="BA18" s="164">
        <v>20</v>
      </c>
      <c r="BB18" s="164">
        <v>0</v>
      </c>
      <c r="BC18" s="164">
        <v>0</v>
      </c>
      <c r="BD18" s="164">
        <v>0</v>
      </c>
      <c r="BE18" s="164">
        <v>0</v>
      </c>
      <c r="BF18" s="164">
        <v>0</v>
      </c>
      <c r="BG18" s="164">
        <v>0</v>
      </c>
      <c r="BH18" s="164">
        <v>0</v>
      </c>
      <c r="BI18" s="164">
        <v>0</v>
      </c>
      <c r="BJ18" s="164">
        <v>0</v>
      </c>
      <c r="BK18" s="164">
        <v>0</v>
      </c>
      <c r="BL18" s="164">
        <v>12</v>
      </c>
      <c r="BM18" s="164" t="s">
        <v>317</v>
      </c>
      <c r="BN18" s="164">
        <v>12</v>
      </c>
      <c r="BO18" s="164" t="s">
        <v>317</v>
      </c>
      <c r="BP18" s="177"/>
      <c r="BQ18" s="164"/>
      <c r="BR18" s="164"/>
      <c r="BS18" s="164"/>
      <c r="BT18" s="161"/>
      <c r="BU18" s="161"/>
      <c r="BV18" s="164"/>
      <c r="BW18" s="164" t="s">
        <v>321</v>
      </c>
      <c r="BX18" s="164"/>
      <c r="BY18" s="161"/>
      <c r="BZ18" s="178" t="s">
        <v>277</v>
      </c>
      <c r="CA18" s="170" t="s">
        <v>278</v>
      </c>
    </row>
    <row r="19" spans="1:79" x14ac:dyDescent="0.15">
      <c r="A19" s="161">
        <v>10281</v>
      </c>
      <c r="B19" s="162">
        <v>42566</v>
      </c>
      <c r="C19" s="163" t="s">
        <v>314</v>
      </c>
      <c r="D19" s="161" t="s">
        <v>289</v>
      </c>
      <c r="E19" s="161"/>
      <c r="F19" s="161" t="s">
        <v>330</v>
      </c>
      <c r="G19" s="162">
        <v>42551</v>
      </c>
      <c r="H19" s="164" t="s">
        <v>316</v>
      </c>
      <c r="I19" s="164" t="s">
        <v>317</v>
      </c>
      <c r="J19" s="164"/>
      <c r="K19" s="161" t="s">
        <v>322</v>
      </c>
      <c r="L19" s="161" t="s">
        <v>295</v>
      </c>
      <c r="M19" s="165">
        <v>74.899999999999991</v>
      </c>
      <c r="N19" s="165">
        <v>26.963636363636361</v>
      </c>
      <c r="O19" s="161"/>
      <c r="P19" s="161"/>
      <c r="Q19" s="165"/>
      <c r="R19" s="166"/>
      <c r="S19" s="165"/>
      <c r="T19" s="161"/>
      <c r="U19" s="165"/>
      <c r="V19" s="165"/>
      <c r="W19" s="165">
        <v>13.681818181818182</v>
      </c>
      <c r="X19" s="161"/>
      <c r="Y19" s="165"/>
      <c r="Z19" s="165"/>
      <c r="AA19" s="165"/>
      <c r="AB19" s="165"/>
      <c r="AC19" s="165"/>
      <c r="AD19" s="165"/>
      <c r="AE19" s="165"/>
      <c r="AF19" s="161"/>
      <c r="AG19" s="161"/>
      <c r="AH19" s="165">
        <v>18.281818181818181</v>
      </c>
      <c r="AI19" s="161"/>
      <c r="AJ19" s="161"/>
      <c r="AK19" s="165"/>
      <c r="AL19" s="161"/>
      <c r="AM19" s="165"/>
      <c r="AN19" s="165"/>
      <c r="AO19" s="161" t="s">
        <v>331</v>
      </c>
      <c r="AP19" s="164" t="s">
        <v>317</v>
      </c>
      <c r="AQ19" s="164"/>
      <c r="AR19" s="164"/>
      <c r="AS19" s="167"/>
      <c r="AT19" s="164">
        <v>10.5</v>
      </c>
      <c r="AU19" s="164"/>
      <c r="AV19" s="164"/>
      <c r="AW19" s="164"/>
      <c r="AX19" s="164" t="s">
        <v>320</v>
      </c>
      <c r="AY19" s="161"/>
      <c r="AZ19" s="164">
        <v>9</v>
      </c>
      <c r="BA19" s="164">
        <v>0</v>
      </c>
      <c r="BB19" s="164">
        <v>0</v>
      </c>
      <c r="BC19" s="164">
        <v>0</v>
      </c>
      <c r="BD19" s="164">
        <v>0</v>
      </c>
      <c r="BE19" s="164">
        <v>0</v>
      </c>
      <c r="BF19" s="164">
        <v>0</v>
      </c>
      <c r="BG19" s="164">
        <v>0</v>
      </c>
      <c r="BH19" s="164">
        <v>0</v>
      </c>
      <c r="BI19" s="164">
        <v>0</v>
      </c>
      <c r="BJ19" s="164">
        <v>0</v>
      </c>
      <c r="BK19" s="164">
        <v>0</v>
      </c>
      <c r="BL19" s="164"/>
      <c r="BM19" s="164" t="s">
        <v>317</v>
      </c>
      <c r="BN19" s="164">
        <v>12</v>
      </c>
      <c r="BO19" s="164" t="s">
        <v>317</v>
      </c>
      <c r="BP19" s="168"/>
      <c r="BQ19" s="164"/>
      <c r="BR19" s="164">
        <v>12</v>
      </c>
      <c r="BS19" s="164"/>
      <c r="BT19" s="161"/>
      <c r="BU19" s="161"/>
      <c r="BV19" s="164"/>
      <c r="BW19" s="164" t="s">
        <v>321</v>
      </c>
      <c r="BX19" s="164"/>
      <c r="BY19" s="161"/>
      <c r="BZ19" s="173" t="s">
        <v>433</v>
      </c>
      <c r="CA19" s="170" t="s">
        <v>278</v>
      </c>
    </row>
    <row r="20" spans="1:79" x14ac:dyDescent="0.15">
      <c r="A20" s="161">
        <v>10777</v>
      </c>
      <c r="B20" s="162">
        <v>42567</v>
      </c>
      <c r="C20" s="163" t="s">
        <v>314</v>
      </c>
      <c r="D20" s="161" t="s">
        <v>289</v>
      </c>
      <c r="E20" s="161"/>
      <c r="F20" s="161" t="s">
        <v>330</v>
      </c>
      <c r="G20" s="175">
        <v>42566</v>
      </c>
      <c r="H20" s="164" t="s">
        <v>316</v>
      </c>
      <c r="I20" s="164" t="s">
        <v>317</v>
      </c>
      <c r="J20" s="164"/>
      <c r="K20" s="161" t="s">
        <v>323</v>
      </c>
      <c r="L20" s="161" t="s">
        <v>434</v>
      </c>
      <c r="M20" s="165">
        <v>90.236363636363635</v>
      </c>
      <c r="N20" s="165">
        <v>28.072727272727271</v>
      </c>
      <c r="O20" s="161"/>
      <c r="P20" s="161"/>
      <c r="Q20" s="165"/>
      <c r="R20" s="166"/>
      <c r="S20" s="165"/>
      <c r="T20" s="161"/>
      <c r="U20" s="165"/>
      <c r="V20" s="165"/>
      <c r="W20" s="165">
        <v>15.654545454545453</v>
      </c>
      <c r="X20" s="161"/>
      <c r="Y20" s="165"/>
      <c r="Z20" s="165"/>
      <c r="AA20" s="165"/>
      <c r="AB20" s="165"/>
      <c r="AC20" s="165"/>
      <c r="AD20" s="165"/>
      <c r="AE20" s="165"/>
      <c r="AF20" s="161"/>
      <c r="AG20" s="161"/>
      <c r="AH20" s="165">
        <v>19.936363636363634</v>
      </c>
      <c r="AI20" s="161"/>
      <c r="AJ20" s="161"/>
      <c r="AK20" s="165"/>
      <c r="AL20" s="161"/>
      <c r="AM20" s="165"/>
      <c r="AN20" s="165"/>
      <c r="AO20" s="161" t="s">
        <v>331</v>
      </c>
      <c r="AP20" s="164" t="s">
        <v>317</v>
      </c>
      <c r="AQ20" s="164"/>
      <c r="AR20" s="164"/>
      <c r="AS20" s="167">
        <v>10</v>
      </c>
      <c r="AT20" s="164">
        <v>7</v>
      </c>
      <c r="AU20" s="164"/>
      <c r="AV20" s="164"/>
      <c r="AW20" s="164"/>
      <c r="AX20" s="164" t="s">
        <v>320</v>
      </c>
      <c r="AY20" s="161"/>
      <c r="AZ20" s="164">
        <v>9</v>
      </c>
      <c r="BA20" s="164">
        <v>0</v>
      </c>
      <c r="BB20" s="164">
        <v>0</v>
      </c>
      <c r="BC20" s="164">
        <v>0</v>
      </c>
      <c r="BD20" s="164">
        <v>0</v>
      </c>
      <c r="BE20" s="164">
        <v>0</v>
      </c>
      <c r="BF20" s="164">
        <v>0</v>
      </c>
      <c r="BG20" s="164">
        <v>0</v>
      </c>
      <c r="BH20" s="164">
        <v>0</v>
      </c>
      <c r="BI20" s="164">
        <v>0</v>
      </c>
      <c r="BJ20" s="164">
        <v>0</v>
      </c>
      <c r="BK20" s="164">
        <v>0</v>
      </c>
      <c r="BL20" s="164"/>
      <c r="BM20" s="164" t="s">
        <v>317</v>
      </c>
      <c r="BN20" s="164"/>
      <c r="BO20" s="164" t="s">
        <v>317</v>
      </c>
      <c r="BP20" s="168"/>
      <c r="BQ20" s="164"/>
      <c r="BR20" s="164"/>
      <c r="BS20" s="164"/>
      <c r="BT20" s="170"/>
      <c r="BU20" s="170"/>
      <c r="BV20" s="164"/>
      <c r="BW20" s="164" t="s">
        <v>293</v>
      </c>
      <c r="BX20" s="164"/>
      <c r="BY20" s="170"/>
      <c r="BZ20" s="174" t="s">
        <v>438</v>
      </c>
      <c r="CA20" s="161" t="s">
        <v>282</v>
      </c>
    </row>
    <row r="21" spans="1:79" x14ac:dyDescent="0.15">
      <c r="A21" s="161">
        <v>11604</v>
      </c>
      <c r="B21" s="162">
        <v>42566</v>
      </c>
      <c r="C21" s="163" t="s">
        <v>314</v>
      </c>
      <c r="D21" s="161" t="s">
        <v>289</v>
      </c>
      <c r="E21" s="161"/>
      <c r="F21" s="161" t="s">
        <v>330</v>
      </c>
      <c r="G21" s="175">
        <v>42551</v>
      </c>
      <c r="H21" s="164" t="s">
        <v>316</v>
      </c>
      <c r="I21" s="164" t="s">
        <v>317</v>
      </c>
      <c r="J21" s="164"/>
      <c r="K21" s="161" t="s">
        <v>336</v>
      </c>
      <c r="L21" s="161" t="s">
        <v>445</v>
      </c>
      <c r="M21" s="165">
        <v>88.499999999999986</v>
      </c>
      <c r="N21" s="165">
        <v>24.290909090909089</v>
      </c>
      <c r="O21" s="161"/>
      <c r="P21" s="161"/>
      <c r="Q21" s="165"/>
      <c r="R21" s="166"/>
      <c r="S21" s="165"/>
      <c r="T21" s="161"/>
      <c r="U21" s="165"/>
      <c r="V21" s="165"/>
      <c r="W21" s="165">
        <v>15.172727272727272</v>
      </c>
      <c r="X21" s="161"/>
      <c r="Y21" s="165"/>
      <c r="Z21" s="165"/>
      <c r="AA21" s="165"/>
      <c r="AB21" s="165"/>
      <c r="AC21" s="165"/>
      <c r="AD21" s="165"/>
      <c r="AE21" s="165"/>
      <c r="AF21" s="161"/>
      <c r="AG21" s="161"/>
      <c r="AH21" s="165">
        <v>19.290909090909089</v>
      </c>
      <c r="AI21" s="161"/>
      <c r="AJ21" s="161"/>
      <c r="AK21" s="165"/>
      <c r="AL21" s="161"/>
      <c r="AM21" s="165"/>
      <c r="AN21" s="165"/>
      <c r="AO21" s="161" t="s">
        <v>331</v>
      </c>
      <c r="AP21" s="164" t="s">
        <v>317</v>
      </c>
      <c r="AQ21" s="164"/>
      <c r="AR21" s="164"/>
      <c r="AS21" s="167"/>
      <c r="AT21" s="164">
        <v>9.4</v>
      </c>
      <c r="AU21" s="164"/>
      <c r="AV21" s="164"/>
      <c r="AW21" s="164"/>
      <c r="AX21" s="164" t="s">
        <v>320</v>
      </c>
      <c r="AY21" s="161"/>
      <c r="AZ21" s="164">
        <v>0</v>
      </c>
      <c r="BA21" s="164">
        <v>0</v>
      </c>
      <c r="BB21" s="164">
        <v>0</v>
      </c>
      <c r="BC21" s="164">
        <v>0</v>
      </c>
      <c r="BD21" s="164">
        <v>0</v>
      </c>
      <c r="BE21" s="164">
        <v>0</v>
      </c>
      <c r="BF21" s="164">
        <v>0</v>
      </c>
      <c r="BG21" s="164">
        <v>0</v>
      </c>
      <c r="BH21" s="164">
        <v>0</v>
      </c>
      <c r="BI21" s="164">
        <v>0</v>
      </c>
      <c r="BJ21" s="164">
        <v>0</v>
      </c>
      <c r="BK21" s="164">
        <v>0</v>
      </c>
      <c r="BL21" s="164"/>
      <c r="BM21" s="164" t="s">
        <v>317</v>
      </c>
      <c r="BN21" s="164"/>
      <c r="BO21" s="164" t="s">
        <v>317</v>
      </c>
      <c r="BP21" s="168"/>
      <c r="BQ21" s="164"/>
      <c r="BR21" s="164"/>
      <c r="BS21" s="164"/>
      <c r="BT21" s="170"/>
      <c r="BU21" s="170"/>
      <c r="BV21" s="164"/>
      <c r="BW21" s="164" t="s">
        <v>293</v>
      </c>
      <c r="BX21" s="164"/>
      <c r="BY21" s="170"/>
      <c r="BZ21" s="136" t="s">
        <v>449</v>
      </c>
      <c r="CA21" s="161" t="s">
        <v>278</v>
      </c>
    </row>
    <row r="22" spans="1:79" x14ac:dyDescent="0.15">
      <c r="A22" s="161">
        <v>10947</v>
      </c>
      <c r="B22" s="162">
        <v>42566</v>
      </c>
      <c r="C22" s="163" t="s">
        <v>314</v>
      </c>
      <c r="D22" s="161" t="s">
        <v>289</v>
      </c>
      <c r="E22" s="161"/>
      <c r="F22" s="161" t="s">
        <v>330</v>
      </c>
      <c r="G22" s="162">
        <v>42475</v>
      </c>
      <c r="H22" s="164" t="s">
        <v>316</v>
      </c>
      <c r="I22" s="164" t="s">
        <v>317</v>
      </c>
      <c r="J22" s="164"/>
      <c r="K22" s="161" t="s">
        <v>425</v>
      </c>
      <c r="L22" s="161" t="s">
        <v>426</v>
      </c>
      <c r="M22" s="165">
        <v>44.999999999999993</v>
      </c>
      <c r="N22" s="165">
        <v>28.636363636363633</v>
      </c>
      <c r="O22" s="161"/>
      <c r="P22" s="161"/>
      <c r="Q22" s="165"/>
      <c r="R22" s="166"/>
      <c r="S22" s="165"/>
      <c r="T22" s="161"/>
      <c r="U22" s="165"/>
      <c r="V22" s="165"/>
      <c r="W22" s="165">
        <v>17.727272727272727</v>
      </c>
      <c r="X22" s="161"/>
      <c r="Y22" s="165"/>
      <c r="Z22" s="165"/>
      <c r="AA22" s="165"/>
      <c r="AB22" s="165"/>
      <c r="AC22" s="165"/>
      <c r="AD22" s="165"/>
      <c r="AE22" s="165"/>
      <c r="AF22" s="161"/>
      <c r="AG22" s="161"/>
      <c r="AH22" s="165">
        <v>20.909090909090907</v>
      </c>
      <c r="AI22" s="161"/>
      <c r="AJ22" s="161"/>
      <c r="AK22" s="165"/>
      <c r="AL22" s="161"/>
      <c r="AM22" s="165"/>
      <c r="AN22" s="165"/>
      <c r="AO22" s="161" t="s">
        <v>331</v>
      </c>
      <c r="AP22" s="164" t="s">
        <v>317</v>
      </c>
      <c r="AQ22" s="164"/>
      <c r="AR22" s="164"/>
      <c r="AS22" s="167"/>
      <c r="AT22" s="164">
        <v>16</v>
      </c>
      <c r="AU22" s="164"/>
      <c r="AV22" s="164"/>
      <c r="AW22" s="164"/>
      <c r="AX22" s="164" t="s">
        <v>320</v>
      </c>
      <c r="AY22" s="161"/>
      <c r="AZ22" s="164">
        <v>0</v>
      </c>
      <c r="BA22" s="164">
        <v>0</v>
      </c>
      <c r="BB22" s="164">
        <v>0</v>
      </c>
      <c r="BC22" s="164">
        <v>0</v>
      </c>
      <c r="BD22" s="164">
        <v>0</v>
      </c>
      <c r="BE22" s="164">
        <v>0</v>
      </c>
      <c r="BF22" s="164">
        <v>0</v>
      </c>
      <c r="BG22" s="164">
        <v>0</v>
      </c>
      <c r="BH22" s="164">
        <v>0</v>
      </c>
      <c r="BI22" s="164">
        <v>0</v>
      </c>
      <c r="BJ22" s="164">
        <v>0</v>
      </c>
      <c r="BK22" s="164">
        <v>0</v>
      </c>
      <c r="BL22" s="164"/>
      <c r="BM22" s="164" t="s">
        <v>317</v>
      </c>
      <c r="BN22" s="164"/>
      <c r="BO22" s="164" t="s">
        <v>317</v>
      </c>
      <c r="BP22" s="177">
        <v>174.43636363636361</v>
      </c>
      <c r="BQ22" s="164"/>
      <c r="BR22" s="164"/>
      <c r="BS22" s="169">
        <v>42551</v>
      </c>
      <c r="BT22" s="161"/>
      <c r="BU22" s="170"/>
      <c r="BV22" s="164"/>
      <c r="BW22" s="164" t="s">
        <v>321</v>
      </c>
      <c r="BX22" s="164"/>
      <c r="BY22" s="172" t="s">
        <v>427</v>
      </c>
      <c r="BZ22" s="171" t="s">
        <v>430</v>
      </c>
      <c r="CA22" s="170" t="s">
        <v>278</v>
      </c>
    </row>
    <row r="23" spans="1:79" x14ac:dyDescent="0.15">
      <c r="A23" s="161">
        <v>13269</v>
      </c>
      <c r="B23" s="162">
        <v>42567</v>
      </c>
      <c r="C23" s="163" t="s">
        <v>314</v>
      </c>
      <c r="D23" s="161" t="s">
        <v>289</v>
      </c>
      <c r="E23" s="161"/>
      <c r="F23" s="161" t="s">
        <v>120</v>
      </c>
      <c r="G23" s="162">
        <v>42565</v>
      </c>
      <c r="H23" s="164" t="s">
        <v>290</v>
      </c>
      <c r="I23" s="164" t="s">
        <v>303</v>
      </c>
      <c r="J23" s="164"/>
      <c r="K23" s="161" t="s">
        <v>439</v>
      </c>
      <c r="L23" s="161" t="s">
        <v>440</v>
      </c>
      <c r="M23" s="165">
        <v>92.499999999999986</v>
      </c>
      <c r="N23" s="165">
        <v>24.209090909090907</v>
      </c>
      <c r="O23" s="161"/>
      <c r="P23" s="161"/>
      <c r="Q23" s="165"/>
      <c r="R23" s="166"/>
      <c r="S23" s="165"/>
      <c r="T23" s="161"/>
      <c r="U23" s="165"/>
      <c r="V23" s="165"/>
      <c r="W23" s="165">
        <v>12.981818181818181</v>
      </c>
      <c r="X23" s="161"/>
      <c r="Y23" s="165"/>
      <c r="Z23" s="165"/>
      <c r="AA23" s="165"/>
      <c r="AB23" s="165"/>
      <c r="AC23" s="165"/>
      <c r="AD23" s="165"/>
      <c r="AE23" s="165"/>
      <c r="AF23" s="161"/>
      <c r="AG23" s="161"/>
      <c r="AH23" s="165">
        <v>16.318181818181817</v>
      </c>
      <c r="AI23" s="161"/>
      <c r="AJ23" s="161"/>
      <c r="AK23" s="165"/>
      <c r="AL23" s="161"/>
      <c r="AM23" s="165"/>
      <c r="AN23" s="165"/>
      <c r="AO23" s="161" t="s">
        <v>443</v>
      </c>
      <c r="AP23" s="164" t="s">
        <v>317</v>
      </c>
      <c r="AQ23" s="164"/>
      <c r="AR23" s="164"/>
      <c r="AS23" s="164"/>
      <c r="AT23" s="164"/>
      <c r="AU23" s="164"/>
      <c r="AV23" s="164"/>
      <c r="AW23" s="164"/>
      <c r="AX23" s="164" t="s">
        <v>317</v>
      </c>
      <c r="AY23" s="161"/>
      <c r="AZ23" s="164">
        <v>0</v>
      </c>
      <c r="BA23" s="164">
        <v>0</v>
      </c>
      <c r="BB23" s="164">
        <v>0</v>
      </c>
      <c r="BC23" s="164">
        <v>0</v>
      </c>
      <c r="BD23" s="164">
        <v>0</v>
      </c>
      <c r="BE23" s="164">
        <v>0</v>
      </c>
      <c r="BF23" s="164">
        <v>0</v>
      </c>
      <c r="BG23" s="164">
        <v>0</v>
      </c>
      <c r="BH23" s="164">
        <v>0</v>
      </c>
      <c r="BI23" s="164">
        <v>0</v>
      </c>
      <c r="BJ23" s="164">
        <v>0</v>
      </c>
      <c r="BK23" s="164">
        <v>0</v>
      </c>
      <c r="BL23" s="164"/>
      <c r="BM23" s="164" t="s">
        <v>317</v>
      </c>
      <c r="BN23" s="164"/>
      <c r="BO23" s="164" t="s">
        <v>317</v>
      </c>
      <c r="BP23" s="177">
        <v>35.454545454545453</v>
      </c>
      <c r="BQ23" s="164"/>
      <c r="BR23" s="164"/>
      <c r="BS23" s="164"/>
      <c r="BT23" s="161"/>
      <c r="BU23" s="161"/>
      <c r="BV23" s="164"/>
      <c r="BW23" s="164" t="s">
        <v>321</v>
      </c>
      <c r="BX23" s="164">
        <v>1</v>
      </c>
      <c r="BY23" s="161" t="s">
        <v>441</v>
      </c>
      <c r="BZ23" s="174" t="s">
        <v>444</v>
      </c>
      <c r="CA23" s="170" t="s">
        <v>281</v>
      </c>
    </row>
  </sheetData>
  <sheetProtection algorithmName="SHA-512" hashValue="Rkc9BwjrsaFlOQwPW9HJzGFewOnCBzhxD3IyL0Q6V6OUP1Z0jaeWGKEqotEUuAce4bzoJBe5+l2i1FYAWFGfAQ==" saltValue="r7q7kn5Cn0TsAoPVg5xNKA==" spinCount="100000" sheet="1" objects="1" scenarios="1"/>
  <hyperlinks>
    <hyperlink ref="BZ3" r:id="rId1" xr:uid="{8C390018-C4B7-1B4D-9BAC-03C06DF091C1}"/>
    <hyperlink ref="BZ13" r:id="rId2" xr:uid="{5E641DFE-377D-FC4B-8B11-B76B7DB629FD}"/>
    <hyperlink ref="BZ19" r:id="rId3" xr:uid="{71B678B7-5DF1-B04E-A2D0-B00E5FC6D651}"/>
    <hyperlink ref="BZ4" r:id="rId4" xr:uid="{3F0535C1-9DE5-0740-AD6A-B55E04934C2A}"/>
    <hyperlink ref="BZ10" r:id="rId5" xr:uid="{3B28BCEF-2E61-B242-884D-D001CB7E4760}"/>
    <hyperlink ref="BZ20" r:id="rId6" xr:uid="{0A75961C-B34C-5C4D-9E07-83D855683C4A}"/>
    <hyperlink ref="BZ7" r:id="rId7" xr:uid="{B13269B8-AEAE-3040-8EB5-678D2D557EA4}"/>
    <hyperlink ref="BZ5" r:id="rId8" xr:uid="{8ED36986-6D40-9645-AE8B-3397793AF20D}"/>
    <hyperlink ref="BZ11" r:id="rId9" xr:uid="{4AF1E532-BA81-CF48-9DF7-5069F8D62D11}"/>
    <hyperlink ref="BZ15" r:id="rId10" xr:uid="{EE59408F-F3D5-F448-BA19-A38306CA906F}"/>
    <hyperlink ref="BZ21" r:id="rId11" xr:uid="{87695FEC-7611-2E49-98FC-0F5DFA1419DA}"/>
    <hyperlink ref="BZ8" r:id="rId12" xr:uid="{1DC9EA22-CCB8-E74E-AD0D-BEC0B2598256}"/>
    <hyperlink ref="BZ16" r:id="rId13" xr:uid="{36226F69-90B6-3A4C-A4BC-A9DD1776B0BF}"/>
    <hyperlink ref="BZ9" r:id="rId14" xr:uid="{5F9ED80F-9584-E942-BF33-AE8DF1D3AEED}"/>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EE036-6DC7-3E48-B9FA-8411AE414536}">
  <sheetPr codeName="Sheet11"/>
  <dimension ref="A1:DJ21"/>
  <sheetViews>
    <sheetView topLeftCell="G1" zoomScale="90" zoomScaleNormal="90" workbookViewId="0">
      <selection activeCell="B34" sqref="B34"/>
    </sheetView>
  </sheetViews>
  <sheetFormatPr baseColWidth="10" defaultRowHeight="13" x14ac:dyDescent="0.15"/>
  <cols>
    <col min="6" max="6" width="14" bestFit="1" customWidth="1"/>
    <col min="11" max="11" width="15.1640625" customWidth="1"/>
    <col min="12" max="12" width="25" customWidth="1"/>
    <col min="38" max="38" width="15.5" customWidth="1"/>
  </cols>
  <sheetData>
    <row r="1" spans="1:114" ht="70" x14ac:dyDescent="0.15">
      <c r="A1" s="44" t="s">
        <v>123</v>
      </c>
      <c r="B1" s="44" t="s">
        <v>124</v>
      </c>
      <c r="C1" s="45" t="s">
        <v>125</v>
      </c>
      <c r="D1" s="46" t="s">
        <v>126</v>
      </c>
      <c r="E1" s="46" t="s">
        <v>127</v>
      </c>
      <c r="F1" s="46" t="s">
        <v>13</v>
      </c>
      <c r="G1" s="44" t="s">
        <v>14</v>
      </c>
      <c r="H1" s="47" t="s">
        <v>15</v>
      </c>
      <c r="I1" s="47" t="s">
        <v>110</v>
      </c>
      <c r="J1" s="47" t="s">
        <v>111</v>
      </c>
      <c r="K1" s="46" t="s">
        <v>112</v>
      </c>
      <c r="L1" s="48" t="s">
        <v>113</v>
      </c>
      <c r="M1" s="49" t="s">
        <v>114</v>
      </c>
      <c r="N1" s="50" t="s">
        <v>115</v>
      </c>
      <c r="O1" s="50" t="s">
        <v>116</v>
      </c>
      <c r="P1" s="50" t="s">
        <v>117</v>
      </c>
      <c r="Q1" s="50" t="s">
        <v>135</v>
      </c>
      <c r="R1" s="50" t="s">
        <v>167</v>
      </c>
      <c r="S1" s="50" t="s">
        <v>168</v>
      </c>
      <c r="T1" s="50" t="s">
        <v>169</v>
      </c>
      <c r="U1" s="50" t="s">
        <v>170</v>
      </c>
      <c r="V1" s="51" t="s">
        <v>171</v>
      </c>
      <c r="W1" s="52" t="s">
        <v>172</v>
      </c>
      <c r="X1" s="52" t="s">
        <v>173</v>
      </c>
      <c r="Y1" s="52" t="s">
        <v>73</v>
      </c>
      <c r="Z1" s="52" t="s">
        <v>74</v>
      </c>
      <c r="AA1" s="52" t="s">
        <v>75</v>
      </c>
      <c r="AB1" s="52" t="s">
        <v>76</v>
      </c>
      <c r="AC1" s="52" t="s">
        <v>77</v>
      </c>
      <c r="AD1" s="52" t="s">
        <v>78</v>
      </c>
      <c r="AE1" s="53" t="s">
        <v>79</v>
      </c>
      <c r="AF1" s="54" t="s">
        <v>259</v>
      </c>
      <c r="AG1" s="54" t="s">
        <v>260</v>
      </c>
      <c r="AH1" s="55" t="s">
        <v>261</v>
      </c>
      <c r="AI1" s="55" t="s">
        <v>262</v>
      </c>
      <c r="AJ1" s="55" t="s">
        <v>263</v>
      </c>
      <c r="AK1" s="55" t="s">
        <v>264</v>
      </c>
      <c r="AL1" s="56" t="s">
        <v>179</v>
      </c>
      <c r="AM1" s="57" t="s">
        <v>180</v>
      </c>
      <c r="AN1" s="57" t="s">
        <v>181</v>
      </c>
      <c r="AO1" s="58" t="s">
        <v>182</v>
      </c>
      <c r="AP1" s="59" t="s">
        <v>183</v>
      </c>
      <c r="AQ1" s="60" t="s">
        <v>224</v>
      </c>
      <c r="AR1" s="61" t="s">
        <v>145</v>
      </c>
      <c r="AS1" s="62" t="s">
        <v>146</v>
      </c>
      <c r="AT1" s="63" t="s">
        <v>147</v>
      </c>
      <c r="AU1" s="64" t="s">
        <v>152</v>
      </c>
      <c r="AV1" s="63" t="s">
        <v>153</v>
      </c>
      <c r="AW1" s="64" t="s">
        <v>154</v>
      </c>
      <c r="AX1" s="63" t="s">
        <v>155</v>
      </c>
      <c r="AY1" s="64" t="s">
        <v>156</v>
      </c>
      <c r="AZ1" s="63" t="s">
        <v>157</v>
      </c>
      <c r="BA1" s="65" t="s">
        <v>158</v>
      </c>
      <c r="BB1" s="125" t="s">
        <v>286</v>
      </c>
      <c r="BC1" s="126" t="s">
        <v>287</v>
      </c>
      <c r="BD1" s="63" t="s">
        <v>159</v>
      </c>
      <c r="BE1" s="65" t="s">
        <v>160</v>
      </c>
      <c r="BF1" s="47" t="s">
        <v>58</v>
      </c>
      <c r="BG1" s="47" t="s">
        <v>59</v>
      </c>
      <c r="BH1" s="47" t="s">
        <v>60</v>
      </c>
      <c r="BI1" s="47" t="s">
        <v>61</v>
      </c>
      <c r="BJ1" s="47" t="s">
        <v>288</v>
      </c>
      <c r="BK1" s="47" t="s">
        <v>333</v>
      </c>
      <c r="BL1" s="47" t="s">
        <v>334</v>
      </c>
      <c r="BM1" s="47" t="s">
        <v>335</v>
      </c>
      <c r="BN1" s="45" t="s">
        <v>63</v>
      </c>
      <c r="BO1" s="45" t="s">
        <v>64</v>
      </c>
      <c r="BP1" s="47" t="s">
        <v>161</v>
      </c>
      <c r="BQ1" s="47" t="s">
        <v>162</v>
      </c>
      <c r="BR1" s="45" t="s">
        <v>163</v>
      </c>
      <c r="BS1" s="47" t="s">
        <v>164</v>
      </c>
      <c r="BT1" s="44" t="s">
        <v>238</v>
      </c>
    </row>
    <row r="2" spans="1:114" x14ac:dyDescent="0.15">
      <c r="A2" s="66">
        <v>10062</v>
      </c>
      <c r="B2" s="127">
        <v>42203</v>
      </c>
      <c r="C2" s="128" t="s">
        <v>314</v>
      </c>
      <c r="D2" s="129" t="s">
        <v>289</v>
      </c>
      <c r="E2" s="130"/>
      <c r="F2" s="69" t="s">
        <v>315</v>
      </c>
      <c r="G2" s="67">
        <v>42195</v>
      </c>
      <c r="H2" s="70" t="s">
        <v>316</v>
      </c>
      <c r="I2" s="70" t="s">
        <v>317</v>
      </c>
      <c r="J2" s="70"/>
      <c r="K2" s="69" t="s">
        <v>318</v>
      </c>
      <c r="L2" s="129" t="s">
        <v>291</v>
      </c>
      <c r="M2" s="131">
        <v>98.327272727272714</v>
      </c>
      <c r="N2" s="131">
        <v>22.954545454545453</v>
      </c>
      <c r="O2" s="69"/>
      <c r="P2" s="69"/>
      <c r="Q2" s="129"/>
      <c r="R2" s="71"/>
      <c r="S2" s="132" t="s">
        <v>292</v>
      </c>
      <c r="T2" s="69"/>
      <c r="U2" s="132" t="s">
        <v>292</v>
      </c>
      <c r="V2" s="132" t="s">
        <v>292</v>
      </c>
      <c r="W2" s="129"/>
      <c r="X2" s="69"/>
      <c r="Y2" s="69"/>
      <c r="Z2" s="69"/>
      <c r="AA2" s="69"/>
      <c r="AB2" s="69"/>
      <c r="AC2" s="69"/>
      <c r="AD2" s="132" t="s">
        <v>292</v>
      </c>
      <c r="AE2" s="129"/>
      <c r="AF2" s="69"/>
      <c r="AG2" s="69"/>
      <c r="AH2" s="129"/>
      <c r="AI2" s="69"/>
      <c r="AJ2" s="69"/>
      <c r="AK2" s="132" t="s">
        <v>292</v>
      </c>
      <c r="AL2" s="69" t="s">
        <v>319</v>
      </c>
      <c r="AM2" s="70" t="s">
        <v>317</v>
      </c>
      <c r="AN2" s="70"/>
      <c r="AO2" s="70"/>
      <c r="AP2" s="72">
        <v>10</v>
      </c>
      <c r="AQ2" s="70">
        <v>8</v>
      </c>
      <c r="AR2" s="70" t="s">
        <v>320</v>
      </c>
      <c r="AS2" s="69"/>
      <c r="AT2" s="70">
        <v>0</v>
      </c>
      <c r="AU2" s="70">
        <v>0</v>
      </c>
      <c r="AV2" s="70">
        <v>0</v>
      </c>
      <c r="AW2" s="70">
        <v>25</v>
      </c>
      <c r="AX2" s="70">
        <v>0</v>
      </c>
      <c r="AY2" s="70">
        <v>0</v>
      </c>
      <c r="AZ2" s="70">
        <v>0</v>
      </c>
      <c r="BA2" s="70">
        <v>0</v>
      </c>
      <c r="BB2" s="70">
        <v>0</v>
      </c>
      <c r="BC2" s="70">
        <v>0</v>
      </c>
      <c r="BD2" s="70">
        <v>0</v>
      </c>
      <c r="BE2" s="70">
        <v>0</v>
      </c>
      <c r="BF2" s="70"/>
      <c r="BG2" s="70" t="s">
        <v>317</v>
      </c>
      <c r="BH2" s="70">
        <v>12</v>
      </c>
      <c r="BI2" s="70" t="s">
        <v>317</v>
      </c>
      <c r="BJ2" s="70"/>
      <c r="BK2" s="70"/>
      <c r="BL2" s="70"/>
      <c r="BM2" s="70"/>
      <c r="BN2" s="69"/>
      <c r="BO2" s="69"/>
      <c r="BP2" s="70"/>
      <c r="BQ2" s="70" t="s">
        <v>321</v>
      </c>
      <c r="BR2" s="69" t="s">
        <v>294</v>
      </c>
      <c r="BS2" s="116" t="s">
        <v>277</v>
      </c>
      <c r="BT2" s="73" t="s">
        <v>282</v>
      </c>
    </row>
    <row r="3" spans="1:114" x14ac:dyDescent="0.15">
      <c r="A3" s="66">
        <v>10278</v>
      </c>
      <c r="B3" s="127">
        <v>42202</v>
      </c>
      <c r="C3" s="128" t="s">
        <v>314</v>
      </c>
      <c r="D3" s="129" t="s">
        <v>289</v>
      </c>
      <c r="E3" s="130"/>
      <c r="F3" s="69" t="s">
        <v>315</v>
      </c>
      <c r="G3" s="67">
        <v>42195</v>
      </c>
      <c r="H3" s="70" t="s">
        <v>316</v>
      </c>
      <c r="I3" s="70" t="s">
        <v>317</v>
      </c>
      <c r="J3" s="70"/>
      <c r="K3" s="69" t="s">
        <v>322</v>
      </c>
      <c r="L3" s="69" t="s">
        <v>295</v>
      </c>
      <c r="M3" s="131">
        <v>78.900000000000006</v>
      </c>
      <c r="N3" s="131">
        <v>22.74</v>
      </c>
      <c r="O3" s="69"/>
      <c r="P3" s="69"/>
      <c r="Q3" s="129"/>
      <c r="R3" s="71"/>
      <c r="S3" s="132" t="s">
        <v>292</v>
      </c>
      <c r="T3" s="69"/>
      <c r="U3" s="132" t="s">
        <v>292</v>
      </c>
      <c r="V3" s="132" t="s">
        <v>292</v>
      </c>
      <c r="W3" s="131"/>
      <c r="X3" s="69"/>
      <c r="Y3" s="69"/>
      <c r="Z3" s="69"/>
      <c r="AA3" s="69"/>
      <c r="AB3" s="69"/>
      <c r="AC3" s="69"/>
      <c r="AD3" s="132" t="s">
        <v>292</v>
      </c>
      <c r="AE3" s="131"/>
      <c r="AF3" s="69"/>
      <c r="AG3" s="69"/>
      <c r="AH3" s="131"/>
      <c r="AI3" s="69"/>
      <c r="AJ3" s="69"/>
      <c r="AK3" s="132" t="s">
        <v>292</v>
      </c>
      <c r="AL3" s="69" t="s">
        <v>319</v>
      </c>
      <c r="AM3" s="70" t="s">
        <v>317</v>
      </c>
      <c r="AN3" s="70"/>
      <c r="AO3" s="70"/>
      <c r="AP3" s="72"/>
      <c r="AQ3" s="70"/>
      <c r="AR3" s="70" t="s">
        <v>320</v>
      </c>
      <c r="AS3" s="69"/>
      <c r="AT3" s="70">
        <v>9</v>
      </c>
      <c r="AU3" s="70">
        <v>0</v>
      </c>
      <c r="AV3" s="70">
        <v>0</v>
      </c>
      <c r="AW3" s="70">
        <v>0</v>
      </c>
      <c r="AX3" s="70">
        <v>0</v>
      </c>
      <c r="AY3" s="70">
        <v>0</v>
      </c>
      <c r="AZ3" s="70">
        <v>0</v>
      </c>
      <c r="BA3" s="70">
        <v>0</v>
      </c>
      <c r="BB3" s="70">
        <v>0</v>
      </c>
      <c r="BC3" s="70">
        <v>0</v>
      </c>
      <c r="BD3" s="70">
        <v>0</v>
      </c>
      <c r="BE3" s="70">
        <v>0</v>
      </c>
      <c r="BF3" s="70"/>
      <c r="BG3" s="70" t="s">
        <v>317</v>
      </c>
      <c r="BH3" s="70">
        <v>12</v>
      </c>
      <c r="BI3" s="70" t="s">
        <v>317</v>
      </c>
      <c r="BJ3" s="70"/>
      <c r="BK3" s="70"/>
      <c r="BL3" s="70">
        <v>12</v>
      </c>
      <c r="BM3" s="70"/>
      <c r="BN3" s="69"/>
      <c r="BO3" s="69"/>
      <c r="BP3" s="70"/>
      <c r="BQ3" s="70" t="s">
        <v>321</v>
      </c>
      <c r="BR3" s="69"/>
      <c r="BS3" s="136" t="s">
        <v>296</v>
      </c>
      <c r="BT3" s="73" t="s">
        <v>281</v>
      </c>
    </row>
    <row r="4" spans="1:114" x14ac:dyDescent="0.15">
      <c r="A4" s="66"/>
      <c r="B4" s="133">
        <v>42202</v>
      </c>
      <c r="C4" s="128" t="s">
        <v>314</v>
      </c>
      <c r="D4" s="129" t="s">
        <v>289</v>
      </c>
      <c r="E4" s="130"/>
      <c r="F4" s="69" t="s">
        <v>315</v>
      </c>
      <c r="G4" s="115">
        <v>42192</v>
      </c>
      <c r="H4" s="70" t="s">
        <v>316</v>
      </c>
      <c r="I4" s="70" t="s">
        <v>317</v>
      </c>
      <c r="J4" s="70"/>
      <c r="K4" s="69" t="s">
        <v>323</v>
      </c>
      <c r="L4" s="69" t="s">
        <v>297</v>
      </c>
      <c r="M4" s="131">
        <v>90.236363636363635</v>
      </c>
      <c r="N4" s="131">
        <v>21.90909090909091</v>
      </c>
      <c r="O4" s="69"/>
      <c r="P4" s="69"/>
      <c r="Q4" s="131"/>
      <c r="R4" s="71"/>
      <c r="S4" s="132" t="s">
        <v>292</v>
      </c>
      <c r="T4" s="69"/>
      <c r="U4" s="132" t="s">
        <v>292</v>
      </c>
      <c r="V4" s="132" t="s">
        <v>292</v>
      </c>
      <c r="W4" s="131"/>
      <c r="X4" s="69"/>
      <c r="Y4" s="69"/>
      <c r="Z4" s="69"/>
      <c r="AA4" s="69"/>
      <c r="AB4" s="69"/>
      <c r="AC4" s="69"/>
      <c r="AD4" s="132" t="s">
        <v>292</v>
      </c>
      <c r="AE4" s="131"/>
      <c r="AF4" s="69"/>
      <c r="AG4" s="69"/>
      <c r="AH4" s="131"/>
      <c r="AI4" s="69"/>
      <c r="AJ4" s="69"/>
      <c r="AK4" s="132" t="s">
        <v>292</v>
      </c>
      <c r="AL4" s="69" t="s">
        <v>319</v>
      </c>
      <c r="AM4" s="70" t="s">
        <v>317</v>
      </c>
      <c r="AN4" s="70"/>
      <c r="AO4" s="70"/>
      <c r="AP4" s="72">
        <v>30</v>
      </c>
      <c r="AQ4" s="70">
        <v>8</v>
      </c>
      <c r="AR4" s="70" t="s">
        <v>320</v>
      </c>
      <c r="AS4" s="69"/>
      <c r="AT4" s="70">
        <v>10</v>
      </c>
      <c r="AU4" s="70">
        <v>0</v>
      </c>
      <c r="AV4" s="70">
        <v>0</v>
      </c>
      <c r="AW4" s="70">
        <v>0</v>
      </c>
      <c r="AX4" s="70">
        <v>0</v>
      </c>
      <c r="AY4" s="70">
        <v>0</v>
      </c>
      <c r="AZ4" s="70">
        <v>0</v>
      </c>
      <c r="BA4" s="70">
        <v>0</v>
      </c>
      <c r="BB4" s="70">
        <v>0</v>
      </c>
      <c r="BC4" s="70">
        <v>0</v>
      </c>
      <c r="BD4" s="70">
        <v>0</v>
      </c>
      <c r="BE4" s="70">
        <v>0</v>
      </c>
      <c r="BF4" s="70"/>
      <c r="BG4" s="70" t="s">
        <v>317</v>
      </c>
      <c r="BH4" s="70">
        <v>12</v>
      </c>
      <c r="BI4" s="70" t="s">
        <v>317</v>
      </c>
      <c r="BJ4" s="70"/>
      <c r="BK4" s="70"/>
      <c r="BL4" s="70"/>
      <c r="BM4" s="70"/>
      <c r="BN4" s="74"/>
      <c r="BO4" s="74"/>
      <c r="BP4" s="70"/>
      <c r="BQ4" s="134" t="s">
        <v>293</v>
      </c>
      <c r="BR4" s="129" t="s">
        <v>298</v>
      </c>
      <c r="BS4" s="116" t="s">
        <v>277</v>
      </c>
      <c r="BT4" s="116" t="s">
        <v>281</v>
      </c>
    </row>
    <row r="5" spans="1:114" x14ac:dyDescent="0.15">
      <c r="A5" s="66">
        <v>10236</v>
      </c>
      <c r="B5" s="133">
        <v>42202</v>
      </c>
      <c r="C5" s="128" t="s">
        <v>314</v>
      </c>
      <c r="D5" s="129" t="s">
        <v>289</v>
      </c>
      <c r="E5" s="130"/>
      <c r="F5" s="69" t="s">
        <v>315</v>
      </c>
      <c r="G5" s="115">
        <v>42185</v>
      </c>
      <c r="H5" s="70" t="s">
        <v>316</v>
      </c>
      <c r="I5" s="70" t="s">
        <v>317</v>
      </c>
      <c r="J5" s="70"/>
      <c r="K5" s="69" t="s">
        <v>324</v>
      </c>
      <c r="L5" s="129" t="s">
        <v>299</v>
      </c>
      <c r="M5" s="131">
        <v>98.327272727272714</v>
      </c>
      <c r="N5" s="131">
        <v>22.954545454545453</v>
      </c>
      <c r="O5" s="69"/>
      <c r="P5" s="69"/>
      <c r="Q5" s="131"/>
      <c r="R5" s="71"/>
      <c r="S5" s="132" t="s">
        <v>292</v>
      </c>
      <c r="T5" s="69"/>
      <c r="U5" s="132" t="s">
        <v>292</v>
      </c>
      <c r="V5" s="132" t="s">
        <v>292</v>
      </c>
      <c r="W5" s="131"/>
      <c r="X5" s="69"/>
      <c r="Y5" s="69"/>
      <c r="Z5" s="69"/>
      <c r="AA5" s="69"/>
      <c r="AB5" s="69"/>
      <c r="AC5" s="69"/>
      <c r="AD5" s="132" t="s">
        <v>292</v>
      </c>
      <c r="AE5" s="131"/>
      <c r="AF5" s="69"/>
      <c r="AG5" s="69"/>
      <c r="AH5" s="131"/>
      <c r="AI5" s="69"/>
      <c r="AJ5" s="69"/>
      <c r="AK5" s="132" t="s">
        <v>292</v>
      </c>
      <c r="AL5" s="69" t="s">
        <v>319</v>
      </c>
      <c r="AM5" s="70" t="s">
        <v>317</v>
      </c>
      <c r="AN5" s="70"/>
      <c r="AO5" s="70"/>
      <c r="AP5" s="70"/>
      <c r="AQ5" s="70"/>
      <c r="AR5" s="70" t="s">
        <v>320</v>
      </c>
      <c r="AS5" s="69"/>
      <c r="AT5" s="70">
        <v>0</v>
      </c>
      <c r="AU5" s="70">
        <v>0</v>
      </c>
      <c r="AV5" s="70">
        <v>10</v>
      </c>
      <c r="AW5" s="70">
        <v>0</v>
      </c>
      <c r="AX5" s="70">
        <v>0</v>
      </c>
      <c r="AY5" s="70">
        <v>0</v>
      </c>
      <c r="AZ5" s="70">
        <v>0</v>
      </c>
      <c r="BA5" s="70">
        <v>0</v>
      </c>
      <c r="BB5" s="70">
        <v>0</v>
      </c>
      <c r="BC5" s="70">
        <v>0</v>
      </c>
      <c r="BD5" s="70">
        <v>0</v>
      </c>
      <c r="BE5" s="70">
        <v>0</v>
      </c>
      <c r="BF5" s="70"/>
      <c r="BG5" s="70" t="s">
        <v>317</v>
      </c>
      <c r="BH5" s="70"/>
      <c r="BI5" s="70" t="s">
        <v>317</v>
      </c>
      <c r="BJ5" s="70"/>
      <c r="BK5" s="70"/>
      <c r="BL5" s="70"/>
      <c r="BM5" s="70"/>
      <c r="BN5" s="74"/>
      <c r="BO5" s="74"/>
      <c r="BP5" s="70"/>
      <c r="BQ5" s="134" t="s">
        <v>293</v>
      </c>
      <c r="BR5" s="135" t="s">
        <v>298</v>
      </c>
      <c r="BS5" s="136" t="s">
        <v>300</v>
      </c>
      <c r="BT5" s="116" t="s">
        <v>282</v>
      </c>
    </row>
    <row r="6" spans="1:114" x14ac:dyDescent="0.15">
      <c r="A6" s="66"/>
      <c r="B6" s="133">
        <v>42203</v>
      </c>
      <c r="C6" s="128" t="s">
        <v>314</v>
      </c>
      <c r="D6" s="129" t="s">
        <v>289</v>
      </c>
      <c r="E6" s="130"/>
      <c r="F6" s="69" t="s">
        <v>315</v>
      </c>
      <c r="G6" s="115">
        <v>42187</v>
      </c>
      <c r="H6" s="70" t="s">
        <v>316</v>
      </c>
      <c r="I6" s="70" t="s">
        <v>317</v>
      </c>
      <c r="J6" s="70"/>
      <c r="K6" s="69" t="s">
        <v>325</v>
      </c>
      <c r="L6" s="69" t="s">
        <v>301</v>
      </c>
      <c r="M6" s="131">
        <v>77.272727272727266</v>
      </c>
      <c r="N6" s="131">
        <v>20.454545454545453</v>
      </c>
      <c r="O6" s="69"/>
      <c r="P6" s="69"/>
      <c r="Q6" s="129"/>
      <c r="R6" s="71"/>
      <c r="S6" s="132" t="s">
        <v>292</v>
      </c>
      <c r="T6" s="69"/>
      <c r="U6" s="132" t="s">
        <v>292</v>
      </c>
      <c r="V6" s="132" t="s">
        <v>292</v>
      </c>
      <c r="W6" s="131"/>
      <c r="X6" s="69"/>
      <c r="Y6" s="69"/>
      <c r="Z6" s="69"/>
      <c r="AA6" s="69"/>
      <c r="AB6" s="69"/>
      <c r="AC6" s="69"/>
      <c r="AD6" s="132" t="s">
        <v>292</v>
      </c>
      <c r="AE6" s="131"/>
      <c r="AF6" s="69"/>
      <c r="AG6" s="69"/>
      <c r="AH6" s="131"/>
      <c r="AI6" s="69"/>
      <c r="AJ6" s="69"/>
      <c r="AK6" s="132" t="s">
        <v>292</v>
      </c>
      <c r="AL6" s="69" t="s">
        <v>319</v>
      </c>
      <c r="AM6" s="70" t="s">
        <v>317</v>
      </c>
      <c r="AN6" s="70"/>
      <c r="AO6" s="70"/>
      <c r="AP6" s="72"/>
      <c r="AQ6" s="70">
        <v>10</v>
      </c>
      <c r="AR6" s="70" t="s">
        <v>320</v>
      </c>
      <c r="AS6" s="69"/>
      <c r="AT6" s="70">
        <v>0</v>
      </c>
      <c r="AU6" s="70">
        <v>0</v>
      </c>
      <c r="AV6" s="70">
        <v>0</v>
      </c>
      <c r="AW6" s="70">
        <v>0</v>
      </c>
      <c r="AX6" s="70">
        <v>0</v>
      </c>
      <c r="AY6" s="70">
        <v>0</v>
      </c>
      <c r="AZ6" s="70">
        <v>0</v>
      </c>
      <c r="BA6" s="70">
        <v>0</v>
      </c>
      <c r="BB6" s="70">
        <v>0</v>
      </c>
      <c r="BC6" s="70">
        <v>0</v>
      </c>
      <c r="BD6" s="70">
        <v>0</v>
      </c>
      <c r="BE6" s="70">
        <v>0</v>
      </c>
      <c r="BF6" s="70"/>
      <c r="BG6" s="70" t="s">
        <v>317</v>
      </c>
      <c r="BH6" s="70"/>
      <c r="BI6" s="70" t="s">
        <v>317</v>
      </c>
      <c r="BJ6" s="70"/>
      <c r="BK6" s="70"/>
      <c r="BL6" s="70"/>
      <c r="BM6" s="70"/>
      <c r="BN6" s="74"/>
      <c r="BO6" s="74"/>
      <c r="BP6" s="70"/>
      <c r="BQ6" s="134" t="s">
        <v>293</v>
      </c>
      <c r="BR6" s="129"/>
      <c r="BS6" s="136" t="s">
        <v>302</v>
      </c>
      <c r="BT6" s="116" t="s">
        <v>281</v>
      </c>
    </row>
    <row r="7" spans="1:114" x14ac:dyDescent="0.15">
      <c r="A7" s="66"/>
      <c r="B7" s="133">
        <v>42203</v>
      </c>
      <c r="C7" s="128" t="s">
        <v>314</v>
      </c>
      <c r="D7" s="129" t="s">
        <v>289</v>
      </c>
      <c r="E7" s="130"/>
      <c r="F7" s="69" t="s">
        <v>315</v>
      </c>
      <c r="G7" s="115">
        <v>42184</v>
      </c>
      <c r="H7" s="70" t="s">
        <v>290</v>
      </c>
      <c r="I7" s="70" t="s">
        <v>303</v>
      </c>
      <c r="J7" s="70"/>
      <c r="K7" s="69" t="s">
        <v>304</v>
      </c>
      <c r="L7" s="69" t="s">
        <v>305</v>
      </c>
      <c r="M7" s="131">
        <v>66.563636363636363</v>
      </c>
      <c r="N7" s="131">
        <v>20.018181818181816</v>
      </c>
      <c r="O7" s="69"/>
      <c r="P7" s="69"/>
      <c r="Q7" s="129"/>
      <c r="R7" s="71"/>
      <c r="S7" s="132" t="s">
        <v>292</v>
      </c>
      <c r="T7" s="69"/>
      <c r="U7" s="132" t="s">
        <v>292</v>
      </c>
      <c r="V7" s="132" t="s">
        <v>292</v>
      </c>
      <c r="W7" s="131"/>
      <c r="X7" s="69"/>
      <c r="Y7" s="69"/>
      <c r="Z7" s="69"/>
      <c r="AA7" s="69"/>
      <c r="AB7" s="69"/>
      <c r="AC7" s="69"/>
      <c r="AD7" s="132" t="s">
        <v>292</v>
      </c>
      <c r="AE7" s="129"/>
      <c r="AF7" s="69"/>
      <c r="AG7" s="69"/>
      <c r="AH7" s="131"/>
      <c r="AI7" s="69"/>
      <c r="AJ7" s="69"/>
      <c r="AK7" s="132" t="s">
        <v>292</v>
      </c>
      <c r="AL7" s="69" t="s">
        <v>319</v>
      </c>
      <c r="AM7" s="70" t="s">
        <v>317</v>
      </c>
      <c r="AN7" s="70"/>
      <c r="AO7" s="70"/>
      <c r="AP7" s="72"/>
      <c r="AQ7" s="70"/>
      <c r="AR7" s="70" t="s">
        <v>320</v>
      </c>
      <c r="AS7" s="69"/>
      <c r="AT7" s="70">
        <v>0</v>
      </c>
      <c r="AU7" s="70">
        <v>0</v>
      </c>
      <c r="AV7" s="70">
        <v>0</v>
      </c>
      <c r="AW7" s="70">
        <v>0</v>
      </c>
      <c r="AX7" s="70">
        <v>0</v>
      </c>
      <c r="AY7" s="70">
        <v>0</v>
      </c>
      <c r="AZ7" s="70">
        <v>0</v>
      </c>
      <c r="BA7" s="70">
        <v>0</v>
      </c>
      <c r="BB7" s="70">
        <v>0</v>
      </c>
      <c r="BC7" s="70">
        <v>0</v>
      </c>
      <c r="BD7" s="70">
        <v>0</v>
      </c>
      <c r="BE7" s="70">
        <v>0</v>
      </c>
      <c r="BF7" s="70"/>
      <c r="BG7" s="70" t="s">
        <v>317</v>
      </c>
      <c r="BH7" s="70"/>
      <c r="BI7" s="70" t="s">
        <v>317</v>
      </c>
      <c r="BJ7" s="137">
        <v>35.454545454545453</v>
      </c>
      <c r="BK7" s="70"/>
      <c r="BL7" s="70"/>
      <c r="BM7" s="70"/>
      <c r="BN7" s="74"/>
      <c r="BO7" s="74"/>
      <c r="BP7" s="70"/>
      <c r="BQ7" s="134" t="s">
        <v>293</v>
      </c>
      <c r="BR7" s="129" t="s">
        <v>298</v>
      </c>
      <c r="BS7" s="136" t="s">
        <v>306</v>
      </c>
      <c r="BT7" s="116" t="s">
        <v>281</v>
      </c>
    </row>
    <row r="8" spans="1:114" x14ac:dyDescent="0.15">
      <c r="A8" s="66">
        <v>10067</v>
      </c>
      <c r="B8" s="127">
        <v>42203</v>
      </c>
      <c r="C8" s="128" t="s">
        <v>314</v>
      </c>
      <c r="D8" s="129" t="s">
        <v>289</v>
      </c>
      <c r="E8" s="130"/>
      <c r="F8" s="129" t="s">
        <v>332</v>
      </c>
      <c r="G8" s="67">
        <v>42195</v>
      </c>
      <c r="H8" s="70" t="s">
        <v>316</v>
      </c>
      <c r="I8" s="70" t="s">
        <v>317</v>
      </c>
      <c r="J8" s="70"/>
      <c r="K8" s="69" t="s">
        <v>318</v>
      </c>
      <c r="L8" s="129" t="s">
        <v>307</v>
      </c>
      <c r="M8" s="131">
        <v>120.45454545454544</v>
      </c>
      <c r="N8" s="131">
        <v>21.727272727272723</v>
      </c>
      <c r="O8" s="69" t="s">
        <v>326</v>
      </c>
      <c r="P8" s="69">
        <v>5500</v>
      </c>
      <c r="Q8" s="131">
        <v>23.027272727272724</v>
      </c>
      <c r="R8" s="71"/>
      <c r="S8" s="132" t="s">
        <v>292</v>
      </c>
      <c r="T8" s="69"/>
      <c r="U8" s="132" t="s">
        <v>292</v>
      </c>
      <c r="V8" s="132" t="s">
        <v>292</v>
      </c>
      <c r="W8" s="131"/>
      <c r="X8" s="69"/>
      <c r="Y8" s="69"/>
      <c r="Z8" s="69"/>
      <c r="AA8" s="69"/>
      <c r="AB8" s="69"/>
      <c r="AC8" s="69"/>
      <c r="AD8" s="132" t="s">
        <v>292</v>
      </c>
      <c r="AE8" s="131"/>
      <c r="AF8" s="69"/>
      <c r="AG8" s="69"/>
      <c r="AH8" s="131"/>
      <c r="AI8" s="69"/>
      <c r="AJ8" s="69"/>
      <c r="AK8" s="132" t="s">
        <v>292</v>
      </c>
      <c r="AL8" s="69" t="s">
        <v>327</v>
      </c>
      <c r="AM8" s="70" t="s">
        <v>317</v>
      </c>
      <c r="AN8" s="70"/>
      <c r="AO8" s="70"/>
      <c r="AP8" s="72">
        <v>10</v>
      </c>
      <c r="AQ8" s="70">
        <v>8</v>
      </c>
      <c r="AR8" s="70" t="s">
        <v>320</v>
      </c>
      <c r="AS8" s="69"/>
      <c r="AT8" s="70">
        <v>0</v>
      </c>
      <c r="AU8" s="70">
        <v>0</v>
      </c>
      <c r="AV8" s="70">
        <v>0</v>
      </c>
      <c r="AW8" s="70">
        <v>25</v>
      </c>
      <c r="AX8" s="70">
        <v>0</v>
      </c>
      <c r="AY8" s="70">
        <v>0</v>
      </c>
      <c r="AZ8" s="70">
        <v>0</v>
      </c>
      <c r="BA8" s="70">
        <v>0</v>
      </c>
      <c r="BB8" s="70">
        <v>0</v>
      </c>
      <c r="BC8" s="70">
        <v>0</v>
      </c>
      <c r="BD8" s="70">
        <v>0</v>
      </c>
      <c r="BE8" s="70">
        <v>0</v>
      </c>
      <c r="BF8" s="70"/>
      <c r="BG8" s="70" t="s">
        <v>317</v>
      </c>
      <c r="BH8" s="70">
        <v>12</v>
      </c>
      <c r="BI8" s="70" t="s">
        <v>317</v>
      </c>
      <c r="BJ8" s="70"/>
      <c r="BK8" s="70"/>
      <c r="BL8" s="70"/>
      <c r="BM8" s="70"/>
      <c r="BN8" s="69"/>
      <c r="BO8" s="69"/>
      <c r="BP8" s="70"/>
      <c r="BQ8" s="70" t="s">
        <v>321</v>
      </c>
      <c r="BR8" s="69" t="s">
        <v>294</v>
      </c>
      <c r="BS8" s="116" t="s">
        <v>277</v>
      </c>
      <c r="BT8" s="73" t="s">
        <v>282</v>
      </c>
    </row>
    <row r="9" spans="1:114" x14ac:dyDescent="0.15">
      <c r="A9" s="66"/>
      <c r="B9" s="133">
        <v>42202</v>
      </c>
      <c r="C9" s="128" t="s">
        <v>314</v>
      </c>
      <c r="D9" s="129" t="s">
        <v>289</v>
      </c>
      <c r="E9" s="130"/>
      <c r="F9" s="129" t="s">
        <v>332</v>
      </c>
      <c r="G9" s="115">
        <v>42192</v>
      </c>
      <c r="H9" s="70" t="s">
        <v>316</v>
      </c>
      <c r="I9" s="70" t="s">
        <v>317</v>
      </c>
      <c r="J9" s="70"/>
      <c r="K9" s="69" t="s">
        <v>323</v>
      </c>
      <c r="L9" s="69" t="s">
        <v>297</v>
      </c>
      <c r="M9" s="131">
        <v>112.75454545454545</v>
      </c>
      <c r="N9" s="131">
        <v>19.890909090909087</v>
      </c>
      <c r="O9" s="69" t="s">
        <v>326</v>
      </c>
      <c r="P9" s="69">
        <v>5500</v>
      </c>
      <c r="Q9" s="131">
        <v>21.536363636363635</v>
      </c>
      <c r="R9" s="71"/>
      <c r="S9" s="132" t="s">
        <v>292</v>
      </c>
      <c r="T9" s="69"/>
      <c r="U9" s="132" t="s">
        <v>292</v>
      </c>
      <c r="V9" s="132" t="s">
        <v>292</v>
      </c>
      <c r="W9" s="131"/>
      <c r="X9" s="69"/>
      <c r="Y9" s="69"/>
      <c r="Z9" s="69"/>
      <c r="AA9" s="69"/>
      <c r="AB9" s="69"/>
      <c r="AC9" s="69"/>
      <c r="AD9" s="132" t="s">
        <v>292</v>
      </c>
      <c r="AE9" s="131"/>
      <c r="AF9" s="69"/>
      <c r="AG9" s="69"/>
      <c r="AH9" s="131"/>
      <c r="AI9" s="69"/>
      <c r="AJ9" s="69"/>
      <c r="AK9" s="132" t="s">
        <v>292</v>
      </c>
      <c r="AL9" s="69" t="s">
        <v>327</v>
      </c>
      <c r="AM9" s="70" t="s">
        <v>317</v>
      </c>
      <c r="AN9" s="70"/>
      <c r="AO9" s="70"/>
      <c r="AP9" s="72">
        <v>30</v>
      </c>
      <c r="AQ9" s="70">
        <v>8</v>
      </c>
      <c r="AR9" s="70" t="s">
        <v>320</v>
      </c>
      <c r="AS9" s="69"/>
      <c r="AT9" s="70">
        <v>10</v>
      </c>
      <c r="AU9" s="70">
        <v>0</v>
      </c>
      <c r="AV9" s="70">
        <v>0</v>
      </c>
      <c r="AW9" s="70">
        <v>0</v>
      </c>
      <c r="AX9" s="70">
        <v>0</v>
      </c>
      <c r="AY9" s="70">
        <v>0</v>
      </c>
      <c r="AZ9" s="70">
        <v>0</v>
      </c>
      <c r="BA9" s="70">
        <v>0</v>
      </c>
      <c r="BB9" s="70">
        <v>0</v>
      </c>
      <c r="BC9" s="70">
        <v>0</v>
      </c>
      <c r="BD9" s="70">
        <v>0</v>
      </c>
      <c r="BE9" s="70">
        <v>0</v>
      </c>
      <c r="BF9" s="70"/>
      <c r="BG9" s="70" t="s">
        <v>317</v>
      </c>
      <c r="BH9" s="70">
        <v>12</v>
      </c>
      <c r="BI9" s="70" t="s">
        <v>317</v>
      </c>
      <c r="BJ9" s="70"/>
      <c r="BK9" s="70"/>
      <c r="BL9" s="70"/>
      <c r="BM9" s="70"/>
      <c r="BN9" s="74"/>
      <c r="BO9" s="74"/>
      <c r="BP9" s="70"/>
      <c r="BQ9" s="134" t="s">
        <v>293</v>
      </c>
      <c r="BR9" s="129" t="s">
        <v>298</v>
      </c>
      <c r="BS9" s="116" t="s">
        <v>277</v>
      </c>
      <c r="BT9" s="116" t="s">
        <v>281</v>
      </c>
    </row>
    <row r="10" spans="1:114" x14ac:dyDescent="0.15">
      <c r="A10" s="66">
        <v>10237</v>
      </c>
      <c r="B10" s="133">
        <v>42202</v>
      </c>
      <c r="C10" s="128" t="s">
        <v>314</v>
      </c>
      <c r="D10" s="129" t="s">
        <v>289</v>
      </c>
      <c r="E10" s="130"/>
      <c r="F10" s="129" t="s">
        <v>332</v>
      </c>
      <c r="G10" s="115">
        <v>42185</v>
      </c>
      <c r="H10" s="70" t="s">
        <v>316</v>
      </c>
      <c r="I10" s="70" t="s">
        <v>317</v>
      </c>
      <c r="J10" s="70"/>
      <c r="K10" s="69" t="s">
        <v>324</v>
      </c>
      <c r="L10" s="129" t="s">
        <v>299</v>
      </c>
      <c r="M10" s="131">
        <v>120.3181818181818</v>
      </c>
      <c r="N10" s="131">
        <v>21.727272727272723</v>
      </c>
      <c r="O10" s="69" t="s">
        <v>326</v>
      </c>
      <c r="P10" s="69">
        <v>5500</v>
      </c>
      <c r="Q10" s="131">
        <v>23.027272727272724</v>
      </c>
      <c r="R10" s="71"/>
      <c r="S10" s="132" t="s">
        <v>292</v>
      </c>
      <c r="T10" s="69"/>
      <c r="U10" s="132" t="s">
        <v>292</v>
      </c>
      <c r="V10" s="132" t="s">
        <v>292</v>
      </c>
      <c r="W10" s="131"/>
      <c r="X10" s="69"/>
      <c r="Y10" s="69"/>
      <c r="Z10" s="69"/>
      <c r="AA10" s="69"/>
      <c r="AB10" s="69"/>
      <c r="AC10" s="69"/>
      <c r="AD10" s="132" t="s">
        <v>292</v>
      </c>
      <c r="AE10" s="131"/>
      <c r="AF10" s="69"/>
      <c r="AG10" s="69"/>
      <c r="AH10" s="131"/>
      <c r="AI10" s="69"/>
      <c r="AJ10" s="69"/>
      <c r="AK10" s="132" t="s">
        <v>292</v>
      </c>
      <c r="AL10" s="69" t="s">
        <v>327</v>
      </c>
      <c r="AM10" s="70" t="s">
        <v>317</v>
      </c>
      <c r="AN10" s="70"/>
      <c r="AO10" s="70"/>
      <c r="AP10" s="70"/>
      <c r="AQ10" s="70"/>
      <c r="AR10" s="70" t="s">
        <v>320</v>
      </c>
      <c r="AS10" s="69"/>
      <c r="AT10" s="70">
        <v>0</v>
      </c>
      <c r="AU10" s="70">
        <v>0</v>
      </c>
      <c r="AV10" s="70">
        <v>10</v>
      </c>
      <c r="AW10" s="70">
        <v>0</v>
      </c>
      <c r="AX10" s="70">
        <v>0</v>
      </c>
      <c r="AY10" s="70">
        <v>0</v>
      </c>
      <c r="AZ10" s="70">
        <v>0</v>
      </c>
      <c r="BA10" s="70">
        <v>0</v>
      </c>
      <c r="BB10" s="70">
        <v>0</v>
      </c>
      <c r="BC10" s="70">
        <v>0</v>
      </c>
      <c r="BD10" s="70">
        <v>0</v>
      </c>
      <c r="BE10" s="70">
        <v>0</v>
      </c>
      <c r="BF10" s="70"/>
      <c r="BG10" s="70" t="s">
        <v>317</v>
      </c>
      <c r="BH10" s="70"/>
      <c r="BI10" s="70" t="s">
        <v>317</v>
      </c>
      <c r="BJ10" s="70"/>
      <c r="BK10" s="70"/>
      <c r="BL10" s="70"/>
      <c r="BM10" s="70"/>
      <c r="BN10" s="74"/>
      <c r="BO10" s="74"/>
      <c r="BP10" s="70"/>
      <c r="BQ10" s="134" t="s">
        <v>293</v>
      </c>
      <c r="BR10" s="135" t="s">
        <v>298</v>
      </c>
      <c r="BS10" s="136" t="s">
        <v>308</v>
      </c>
      <c r="BT10" s="116" t="s">
        <v>282</v>
      </c>
    </row>
    <row r="11" spans="1:114" x14ac:dyDescent="0.15">
      <c r="A11" s="66">
        <v>10063</v>
      </c>
      <c r="B11" s="127">
        <v>42203</v>
      </c>
      <c r="C11" s="128" t="s">
        <v>314</v>
      </c>
      <c r="D11" s="129" t="s">
        <v>289</v>
      </c>
      <c r="E11" s="130"/>
      <c r="F11" s="69" t="s">
        <v>328</v>
      </c>
      <c r="G11" s="67">
        <v>42195</v>
      </c>
      <c r="H11" s="70" t="s">
        <v>316</v>
      </c>
      <c r="I11" s="70" t="s">
        <v>317</v>
      </c>
      <c r="J11" s="70"/>
      <c r="K11" s="69" t="s">
        <v>318</v>
      </c>
      <c r="L11" s="129" t="s">
        <v>291</v>
      </c>
      <c r="M11" s="131">
        <v>98.327272727272714</v>
      </c>
      <c r="N11" s="131">
        <v>22.954545454545453</v>
      </c>
      <c r="O11" s="69"/>
      <c r="P11" s="69"/>
      <c r="Q11" s="129"/>
      <c r="R11" s="71"/>
      <c r="S11" s="132" t="s">
        <v>292</v>
      </c>
      <c r="T11" s="69"/>
      <c r="U11" s="132" t="s">
        <v>292</v>
      </c>
      <c r="V11" s="132" t="s">
        <v>292</v>
      </c>
      <c r="W11" s="129"/>
      <c r="X11" s="69"/>
      <c r="Y11" s="69"/>
      <c r="Z11" s="69"/>
      <c r="AA11" s="69"/>
      <c r="AB11" s="69"/>
      <c r="AC11" s="69"/>
      <c r="AD11" s="132" t="s">
        <v>292</v>
      </c>
      <c r="AE11" s="131">
        <v>14.254545454545454</v>
      </c>
      <c r="AF11" s="69"/>
      <c r="AG11" s="69"/>
      <c r="AH11" s="129"/>
      <c r="AI11" s="69"/>
      <c r="AJ11" s="69"/>
      <c r="AK11" s="132" t="s">
        <v>292</v>
      </c>
      <c r="AL11" s="69" t="s">
        <v>329</v>
      </c>
      <c r="AM11" s="70" t="s">
        <v>317</v>
      </c>
      <c r="AN11" s="70"/>
      <c r="AO11" s="70"/>
      <c r="AP11" s="72">
        <v>10</v>
      </c>
      <c r="AQ11" s="70">
        <v>8</v>
      </c>
      <c r="AR11" s="70" t="s">
        <v>320</v>
      </c>
      <c r="AS11" s="69"/>
      <c r="AT11" s="70">
        <v>0</v>
      </c>
      <c r="AU11" s="70">
        <v>0</v>
      </c>
      <c r="AV11" s="70">
        <v>0</v>
      </c>
      <c r="AW11" s="70">
        <v>25</v>
      </c>
      <c r="AX11" s="70">
        <v>0</v>
      </c>
      <c r="AY11" s="70">
        <v>0</v>
      </c>
      <c r="AZ11" s="70">
        <v>0</v>
      </c>
      <c r="BA11" s="70">
        <v>0</v>
      </c>
      <c r="BB11" s="70">
        <v>0</v>
      </c>
      <c r="BC11" s="70">
        <v>0</v>
      </c>
      <c r="BD11" s="70">
        <v>0</v>
      </c>
      <c r="BE11" s="70">
        <v>0</v>
      </c>
      <c r="BF11" s="70"/>
      <c r="BG11" s="70" t="s">
        <v>317</v>
      </c>
      <c r="BH11" s="70">
        <v>12</v>
      </c>
      <c r="BI11" s="70" t="s">
        <v>317</v>
      </c>
      <c r="BJ11" s="70"/>
      <c r="BK11" s="70"/>
      <c r="BL11" s="70"/>
      <c r="BM11" s="70"/>
      <c r="BN11" s="69"/>
      <c r="BO11" s="69"/>
      <c r="BP11" s="70"/>
      <c r="BQ11" s="70" t="s">
        <v>321</v>
      </c>
      <c r="BR11" s="69" t="s">
        <v>294</v>
      </c>
      <c r="BS11" s="116" t="s">
        <v>277</v>
      </c>
      <c r="BT11" s="73" t="s">
        <v>282</v>
      </c>
    </row>
    <row r="12" spans="1:114" x14ac:dyDescent="0.15">
      <c r="A12" s="66">
        <v>10279</v>
      </c>
      <c r="B12" s="127">
        <v>42202</v>
      </c>
      <c r="C12" s="128" t="s">
        <v>314</v>
      </c>
      <c r="D12" s="129" t="s">
        <v>289</v>
      </c>
      <c r="E12" s="130"/>
      <c r="F12" s="69" t="s">
        <v>328</v>
      </c>
      <c r="G12" s="67">
        <v>42195</v>
      </c>
      <c r="H12" s="70" t="s">
        <v>316</v>
      </c>
      <c r="I12" s="70" t="s">
        <v>317</v>
      </c>
      <c r="J12" s="70"/>
      <c r="K12" s="69" t="s">
        <v>322</v>
      </c>
      <c r="L12" s="69" t="s">
        <v>295</v>
      </c>
      <c r="M12" s="131">
        <v>78.900000000000006</v>
      </c>
      <c r="N12" s="131">
        <v>22.74</v>
      </c>
      <c r="O12" s="69"/>
      <c r="P12" s="69"/>
      <c r="Q12" s="129"/>
      <c r="R12" s="71"/>
      <c r="S12" s="132" t="s">
        <v>292</v>
      </c>
      <c r="T12" s="69"/>
      <c r="U12" s="132" t="s">
        <v>292</v>
      </c>
      <c r="V12" s="132" t="s">
        <v>292</v>
      </c>
      <c r="W12" s="131"/>
      <c r="X12" s="69"/>
      <c r="Y12" s="69"/>
      <c r="Z12" s="69"/>
      <c r="AA12" s="69"/>
      <c r="AB12" s="69"/>
      <c r="AC12" s="69"/>
      <c r="AD12" s="132" t="s">
        <v>292</v>
      </c>
      <c r="AE12" s="131">
        <v>12.381818181818181</v>
      </c>
      <c r="AF12" s="69"/>
      <c r="AG12" s="69"/>
      <c r="AH12" s="131"/>
      <c r="AI12" s="69"/>
      <c r="AJ12" s="69"/>
      <c r="AK12" s="132" t="s">
        <v>292</v>
      </c>
      <c r="AL12" s="69" t="s">
        <v>329</v>
      </c>
      <c r="AM12" s="70" t="s">
        <v>317</v>
      </c>
      <c r="AN12" s="70"/>
      <c r="AO12" s="70"/>
      <c r="AP12" s="72"/>
      <c r="AQ12" s="70"/>
      <c r="AR12" s="70" t="s">
        <v>320</v>
      </c>
      <c r="AS12" s="69"/>
      <c r="AT12" s="70">
        <v>9</v>
      </c>
      <c r="AU12" s="70">
        <v>0</v>
      </c>
      <c r="AV12" s="70">
        <v>0</v>
      </c>
      <c r="AW12" s="70">
        <v>0</v>
      </c>
      <c r="AX12" s="70">
        <v>0</v>
      </c>
      <c r="AY12" s="70">
        <v>0</v>
      </c>
      <c r="AZ12" s="70">
        <v>0</v>
      </c>
      <c r="BA12" s="70">
        <v>0</v>
      </c>
      <c r="BB12" s="70">
        <v>0</v>
      </c>
      <c r="BC12" s="70">
        <v>0</v>
      </c>
      <c r="BD12" s="70">
        <v>0</v>
      </c>
      <c r="BE12" s="70">
        <v>0</v>
      </c>
      <c r="BF12" s="70"/>
      <c r="BG12" s="70" t="s">
        <v>317</v>
      </c>
      <c r="BH12" s="70">
        <v>12</v>
      </c>
      <c r="BI12" s="70" t="s">
        <v>317</v>
      </c>
      <c r="BJ12" s="70"/>
      <c r="BK12" s="70"/>
      <c r="BL12" s="70">
        <v>12</v>
      </c>
      <c r="BM12" s="70"/>
      <c r="BN12" s="69"/>
      <c r="BO12" s="69"/>
      <c r="BP12" s="70"/>
      <c r="BQ12" s="70" t="s">
        <v>321</v>
      </c>
      <c r="BR12" s="69"/>
      <c r="BS12" t="s">
        <v>309</v>
      </c>
      <c r="BT12" s="73" t="s">
        <v>281</v>
      </c>
    </row>
    <row r="13" spans="1:114" s="138" customFormat="1" x14ac:dyDescent="0.15">
      <c r="A13" s="66"/>
      <c r="B13" s="133">
        <v>42202</v>
      </c>
      <c r="C13" s="128" t="s">
        <v>314</v>
      </c>
      <c r="D13" s="129" t="s">
        <v>289</v>
      </c>
      <c r="E13" s="130"/>
      <c r="F13" s="69" t="s">
        <v>328</v>
      </c>
      <c r="G13" s="115">
        <v>42192</v>
      </c>
      <c r="H13" s="70" t="s">
        <v>316</v>
      </c>
      <c r="I13" s="70" t="s">
        <v>317</v>
      </c>
      <c r="J13" s="70"/>
      <c r="K13" s="69" t="s">
        <v>323</v>
      </c>
      <c r="L13" s="69" t="s">
        <v>297</v>
      </c>
      <c r="M13" s="131">
        <v>90.236363636363635</v>
      </c>
      <c r="N13" s="131">
        <v>21.90909090909091</v>
      </c>
      <c r="O13" s="69"/>
      <c r="P13" s="69"/>
      <c r="Q13" s="131"/>
      <c r="R13" s="71"/>
      <c r="S13" s="132" t="s">
        <v>292</v>
      </c>
      <c r="T13" s="69"/>
      <c r="U13" s="132" t="s">
        <v>292</v>
      </c>
      <c r="V13" s="132" t="s">
        <v>292</v>
      </c>
      <c r="W13" s="131"/>
      <c r="X13" s="69"/>
      <c r="Y13" s="69"/>
      <c r="Z13" s="69"/>
      <c r="AA13" s="69"/>
      <c r="AB13" s="69"/>
      <c r="AC13" s="69"/>
      <c r="AD13" s="132" t="s">
        <v>292</v>
      </c>
      <c r="AE13" s="131">
        <v>13.227272727272727</v>
      </c>
      <c r="AF13" s="69"/>
      <c r="AG13" s="69"/>
      <c r="AH13" s="131"/>
      <c r="AI13" s="69"/>
      <c r="AJ13" s="69"/>
      <c r="AK13" s="132" t="s">
        <v>292</v>
      </c>
      <c r="AL13" s="69" t="s">
        <v>329</v>
      </c>
      <c r="AM13" s="70" t="s">
        <v>317</v>
      </c>
      <c r="AN13" s="70"/>
      <c r="AO13" s="70"/>
      <c r="AP13" s="72">
        <v>30</v>
      </c>
      <c r="AQ13" s="70">
        <v>8</v>
      </c>
      <c r="AR13" s="70" t="s">
        <v>320</v>
      </c>
      <c r="AS13" s="69"/>
      <c r="AT13" s="70">
        <v>10</v>
      </c>
      <c r="AU13" s="70">
        <v>0</v>
      </c>
      <c r="AV13" s="70">
        <v>0</v>
      </c>
      <c r="AW13" s="70">
        <v>0</v>
      </c>
      <c r="AX13" s="70">
        <v>0</v>
      </c>
      <c r="AY13" s="70">
        <v>0</v>
      </c>
      <c r="AZ13" s="70">
        <v>0</v>
      </c>
      <c r="BA13" s="70">
        <v>0</v>
      </c>
      <c r="BB13" s="70">
        <v>0</v>
      </c>
      <c r="BC13" s="70">
        <v>0</v>
      </c>
      <c r="BD13" s="70">
        <v>0</v>
      </c>
      <c r="BE13" s="70">
        <v>0</v>
      </c>
      <c r="BF13" s="70"/>
      <c r="BG13" s="70" t="s">
        <v>317</v>
      </c>
      <c r="BH13" s="70">
        <v>12</v>
      </c>
      <c r="BI13" s="70" t="s">
        <v>317</v>
      </c>
      <c r="BJ13" s="70"/>
      <c r="BK13" s="70"/>
      <c r="BL13" s="70"/>
      <c r="BM13" s="70"/>
      <c r="BN13" s="74"/>
      <c r="BO13" s="74"/>
      <c r="BP13" s="70"/>
      <c r="BQ13" s="134" t="s">
        <v>293</v>
      </c>
      <c r="BR13" s="129" t="s">
        <v>298</v>
      </c>
      <c r="BS13" s="116" t="s">
        <v>277</v>
      </c>
      <c r="BT13" s="116" t="s">
        <v>281</v>
      </c>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row>
    <row r="14" spans="1:114" x14ac:dyDescent="0.15">
      <c r="A14" s="66">
        <v>10238</v>
      </c>
      <c r="B14" s="133">
        <v>42202</v>
      </c>
      <c r="C14" s="128" t="s">
        <v>314</v>
      </c>
      <c r="D14" s="129" t="s">
        <v>289</v>
      </c>
      <c r="E14" s="130"/>
      <c r="F14" s="69" t="s">
        <v>328</v>
      </c>
      <c r="G14" s="115">
        <v>42185</v>
      </c>
      <c r="H14" s="70" t="s">
        <v>316</v>
      </c>
      <c r="I14" s="70" t="s">
        <v>317</v>
      </c>
      <c r="J14" s="70"/>
      <c r="K14" s="69" t="s">
        <v>324</v>
      </c>
      <c r="L14" s="129" t="s">
        <v>299</v>
      </c>
      <c r="M14" s="131">
        <v>98.327272727272714</v>
      </c>
      <c r="N14" s="131">
        <v>22.954545454545453</v>
      </c>
      <c r="O14" s="69"/>
      <c r="P14" s="69"/>
      <c r="Q14" s="131"/>
      <c r="R14" s="71"/>
      <c r="S14" s="132" t="s">
        <v>292</v>
      </c>
      <c r="T14" s="69"/>
      <c r="U14" s="132" t="s">
        <v>292</v>
      </c>
      <c r="V14" s="132" t="s">
        <v>292</v>
      </c>
      <c r="W14" s="131"/>
      <c r="X14" s="69"/>
      <c r="Y14" s="69"/>
      <c r="Z14" s="69"/>
      <c r="AA14" s="69"/>
      <c r="AB14" s="69"/>
      <c r="AC14" s="69"/>
      <c r="AD14" s="132" t="s">
        <v>292</v>
      </c>
      <c r="AE14" s="131">
        <v>14.254545454545454</v>
      </c>
      <c r="AF14" s="69"/>
      <c r="AG14" s="69"/>
      <c r="AH14" s="131"/>
      <c r="AI14" s="69"/>
      <c r="AJ14" s="69"/>
      <c r="AK14" s="132" t="s">
        <v>292</v>
      </c>
      <c r="AL14" s="69" t="s">
        <v>329</v>
      </c>
      <c r="AM14" s="70" t="s">
        <v>317</v>
      </c>
      <c r="AN14" s="70"/>
      <c r="AO14" s="70"/>
      <c r="AP14" s="70"/>
      <c r="AQ14" s="70"/>
      <c r="AR14" s="70" t="s">
        <v>320</v>
      </c>
      <c r="AS14" s="69"/>
      <c r="AT14" s="70">
        <v>0</v>
      </c>
      <c r="AU14" s="70">
        <v>0</v>
      </c>
      <c r="AV14" s="70">
        <v>10</v>
      </c>
      <c r="AW14" s="70">
        <v>0</v>
      </c>
      <c r="AX14" s="70">
        <v>0</v>
      </c>
      <c r="AY14" s="70">
        <v>0</v>
      </c>
      <c r="AZ14" s="70">
        <v>0</v>
      </c>
      <c r="BA14" s="70">
        <v>0</v>
      </c>
      <c r="BB14" s="70">
        <v>0</v>
      </c>
      <c r="BC14" s="70">
        <v>0</v>
      </c>
      <c r="BD14" s="70">
        <v>0</v>
      </c>
      <c r="BE14" s="70">
        <v>0</v>
      </c>
      <c r="BF14" s="70"/>
      <c r="BG14" s="70" t="s">
        <v>317</v>
      </c>
      <c r="BH14" s="70"/>
      <c r="BI14" s="70" t="s">
        <v>317</v>
      </c>
      <c r="BJ14" s="70"/>
      <c r="BK14" s="70"/>
      <c r="BL14" s="70"/>
      <c r="BM14" s="70"/>
      <c r="BN14" s="74"/>
      <c r="BO14" s="74"/>
      <c r="BP14" s="70"/>
      <c r="BQ14" s="134" t="s">
        <v>293</v>
      </c>
      <c r="BR14" s="135" t="s">
        <v>298</v>
      </c>
      <c r="BS14" s="136" t="s">
        <v>310</v>
      </c>
      <c r="BT14" s="116" t="s">
        <v>282</v>
      </c>
    </row>
    <row r="15" spans="1:114" s="138" customFormat="1" x14ac:dyDescent="0.15">
      <c r="A15" s="66"/>
      <c r="B15" s="133">
        <v>42203</v>
      </c>
      <c r="C15" s="128" t="s">
        <v>314</v>
      </c>
      <c r="D15" s="129" t="s">
        <v>289</v>
      </c>
      <c r="E15" s="130"/>
      <c r="F15" s="69" t="s">
        <v>328</v>
      </c>
      <c r="G15" s="115">
        <v>42187</v>
      </c>
      <c r="H15" s="70" t="s">
        <v>316</v>
      </c>
      <c r="I15" s="70" t="s">
        <v>317</v>
      </c>
      <c r="J15" s="70"/>
      <c r="K15" s="69" t="s">
        <v>325</v>
      </c>
      <c r="L15" s="69" t="s">
        <v>301</v>
      </c>
      <c r="M15" s="131">
        <v>77.272727272727266</v>
      </c>
      <c r="N15" s="131">
        <v>20.454545454545453</v>
      </c>
      <c r="O15" s="69"/>
      <c r="P15" s="69"/>
      <c r="Q15" s="129"/>
      <c r="R15" s="71"/>
      <c r="S15" s="132" t="s">
        <v>292</v>
      </c>
      <c r="T15" s="69"/>
      <c r="U15" s="132" t="s">
        <v>292</v>
      </c>
      <c r="V15" s="132" t="s">
        <v>292</v>
      </c>
      <c r="W15" s="131"/>
      <c r="X15" s="69"/>
      <c r="Y15" s="69"/>
      <c r="Z15" s="69"/>
      <c r="AA15" s="69"/>
      <c r="AB15" s="69"/>
      <c r="AC15" s="69"/>
      <c r="AD15" s="132" t="s">
        <v>292</v>
      </c>
      <c r="AE15" s="131">
        <v>14.554545454545455</v>
      </c>
      <c r="AF15" s="69"/>
      <c r="AG15" s="69"/>
      <c r="AH15" s="131"/>
      <c r="AI15" s="69"/>
      <c r="AJ15" s="69"/>
      <c r="AK15" s="132" t="s">
        <v>292</v>
      </c>
      <c r="AL15" s="69" t="s">
        <v>329</v>
      </c>
      <c r="AM15" s="70" t="s">
        <v>317</v>
      </c>
      <c r="AN15" s="70"/>
      <c r="AO15" s="70"/>
      <c r="AP15" s="72"/>
      <c r="AQ15" s="70">
        <v>10</v>
      </c>
      <c r="AR15" s="70" t="s">
        <v>320</v>
      </c>
      <c r="AS15" s="69"/>
      <c r="AT15" s="70">
        <v>0</v>
      </c>
      <c r="AU15" s="70">
        <v>0</v>
      </c>
      <c r="AV15" s="70">
        <v>0</v>
      </c>
      <c r="AW15" s="70">
        <v>0</v>
      </c>
      <c r="AX15" s="70">
        <v>0</v>
      </c>
      <c r="AY15" s="70">
        <v>0</v>
      </c>
      <c r="AZ15" s="70">
        <v>0</v>
      </c>
      <c r="BA15" s="70">
        <v>0</v>
      </c>
      <c r="BB15" s="70">
        <v>0</v>
      </c>
      <c r="BC15" s="70">
        <v>0</v>
      </c>
      <c r="BD15" s="70">
        <v>0</v>
      </c>
      <c r="BE15" s="70">
        <v>0</v>
      </c>
      <c r="BF15" s="70"/>
      <c r="BG15" s="70" t="s">
        <v>317</v>
      </c>
      <c r="BH15" s="70"/>
      <c r="BI15" s="70" t="s">
        <v>317</v>
      </c>
      <c r="BJ15" s="70"/>
      <c r="BK15" s="70"/>
      <c r="BL15" s="70"/>
      <c r="BM15" s="70"/>
      <c r="BN15" s="74"/>
      <c r="BO15" s="74"/>
      <c r="BP15" s="70"/>
      <c r="BQ15" s="134" t="s">
        <v>293</v>
      </c>
      <c r="BR15" s="129"/>
      <c r="BS15" s="116" t="s">
        <v>277</v>
      </c>
      <c r="BT15" s="116" t="s">
        <v>281</v>
      </c>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15">
      <c r="A16" s="66">
        <v>10065</v>
      </c>
      <c r="B16" s="127">
        <v>42203</v>
      </c>
      <c r="C16" s="128" t="s">
        <v>314</v>
      </c>
      <c r="D16" s="129" t="s">
        <v>289</v>
      </c>
      <c r="E16" s="130"/>
      <c r="F16" s="69" t="s">
        <v>330</v>
      </c>
      <c r="G16" s="67">
        <v>42195</v>
      </c>
      <c r="H16" s="70" t="s">
        <v>316</v>
      </c>
      <c r="I16" s="70" t="s">
        <v>317</v>
      </c>
      <c r="J16" s="70"/>
      <c r="K16" s="69" t="s">
        <v>318</v>
      </c>
      <c r="L16" s="129" t="s">
        <v>291</v>
      </c>
      <c r="M16" s="131">
        <v>98.327272727272714</v>
      </c>
      <c r="N16" s="131">
        <v>29.809090909090905</v>
      </c>
      <c r="O16" s="69"/>
      <c r="P16" s="69"/>
      <c r="Q16" s="129"/>
      <c r="R16" s="71"/>
      <c r="S16" s="132" t="s">
        <v>292</v>
      </c>
      <c r="T16" s="69"/>
      <c r="U16" s="132" t="s">
        <v>292</v>
      </c>
      <c r="V16" s="132" t="s">
        <v>292</v>
      </c>
      <c r="W16" s="131">
        <v>17.081818181818178</v>
      </c>
      <c r="X16" s="69"/>
      <c r="Y16" s="69"/>
      <c r="Z16" s="69"/>
      <c r="AA16" s="69"/>
      <c r="AB16" s="69"/>
      <c r="AC16" s="69"/>
      <c r="AD16" s="132" t="s">
        <v>292</v>
      </c>
      <c r="AE16" s="131"/>
      <c r="AF16" s="69"/>
      <c r="AG16" s="69"/>
      <c r="AH16" s="131">
        <v>21.427272727272726</v>
      </c>
      <c r="AI16" s="69"/>
      <c r="AJ16" s="69"/>
      <c r="AK16" s="132" t="s">
        <v>292</v>
      </c>
      <c r="AL16" s="69" t="s">
        <v>331</v>
      </c>
      <c r="AM16" s="70" t="s">
        <v>317</v>
      </c>
      <c r="AN16" s="70"/>
      <c r="AO16" s="70"/>
      <c r="AP16" s="72">
        <v>10</v>
      </c>
      <c r="AQ16" s="70">
        <v>8</v>
      </c>
      <c r="AR16" s="70" t="s">
        <v>320</v>
      </c>
      <c r="AS16" s="69"/>
      <c r="AT16" s="70">
        <v>0</v>
      </c>
      <c r="AU16" s="70">
        <v>0</v>
      </c>
      <c r="AV16" s="70">
        <v>0</v>
      </c>
      <c r="AW16" s="70">
        <v>25</v>
      </c>
      <c r="AX16" s="70">
        <v>0</v>
      </c>
      <c r="AY16" s="70">
        <v>0</v>
      </c>
      <c r="AZ16" s="70">
        <v>0</v>
      </c>
      <c r="BA16" s="70">
        <v>0</v>
      </c>
      <c r="BB16" s="70">
        <v>0</v>
      </c>
      <c r="BC16" s="70">
        <v>0</v>
      </c>
      <c r="BD16" s="70">
        <v>0</v>
      </c>
      <c r="BE16" s="70">
        <v>0</v>
      </c>
      <c r="BF16" s="70"/>
      <c r="BG16" s="70" t="s">
        <v>317</v>
      </c>
      <c r="BH16" s="70">
        <v>12</v>
      </c>
      <c r="BI16" s="70" t="s">
        <v>317</v>
      </c>
      <c r="BJ16" s="70"/>
      <c r="BK16" s="70"/>
      <c r="BL16" s="70"/>
      <c r="BM16" s="70"/>
      <c r="BN16" s="69"/>
      <c r="BO16" s="69"/>
      <c r="BP16" s="70"/>
      <c r="BQ16" s="70" t="s">
        <v>321</v>
      </c>
      <c r="BR16" s="69" t="s">
        <v>294</v>
      </c>
      <c r="BS16" s="116" t="s">
        <v>277</v>
      </c>
      <c r="BT16" s="73" t="s">
        <v>282</v>
      </c>
    </row>
    <row r="17" spans="1:114" x14ac:dyDescent="0.15">
      <c r="A17" s="66">
        <v>10281</v>
      </c>
      <c r="B17" s="127">
        <v>42202</v>
      </c>
      <c r="C17" s="128" t="s">
        <v>314</v>
      </c>
      <c r="D17" s="129" t="s">
        <v>289</v>
      </c>
      <c r="E17" s="130"/>
      <c r="F17" s="69" t="s">
        <v>330</v>
      </c>
      <c r="G17" s="67">
        <v>42195</v>
      </c>
      <c r="H17" s="70" t="s">
        <v>316</v>
      </c>
      <c r="I17" s="70" t="s">
        <v>317</v>
      </c>
      <c r="J17" s="70"/>
      <c r="K17" s="69" t="s">
        <v>322</v>
      </c>
      <c r="L17" s="69" t="s">
        <v>295</v>
      </c>
      <c r="M17" s="131">
        <v>73</v>
      </c>
      <c r="N17" s="131">
        <v>27.45</v>
      </c>
      <c r="O17" s="69"/>
      <c r="P17" s="69"/>
      <c r="Q17" s="129"/>
      <c r="R17" s="71"/>
      <c r="S17" s="132" t="s">
        <v>292</v>
      </c>
      <c r="T17" s="69"/>
      <c r="U17" s="132" t="s">
        <v>292</v>
      </c>
      <c r="V17" s="132" t="s">
        <v>292</v>
      </c>
      <c r="W17" s="131">
        <v>14.418181818181816</v>
      </c>
      <c r="X17" s="69"/>
      <c r="Y17" s="69"/>
      <c r="Z17" s="69"/>
      <c r="AA17" s="69"/>
      <c r="AB17" s="69"/>
      <c r="AC17" s="69"/>
      <c r="AD17" s="132" t="s">
        <v>292</v>
      </c>
      <c r="AE17" s="131"/>
      <c r="AF17" s="69"/>
      <c r="AG17" s="69"/>
      <c r="AH17" s="131">
        <v>18.972727272727273</v>
      </c>
      <c r="AI17" s="69"/>
      <c r="AJ17" s="69"/>
      <c r="AK17" s="132" t="s">
        <v>292</v>
      </c>
      <c r="AL17" s="69" t="s">
        <v>331</v>
      </c>
      <c r="AM17" s="70" t="s">
        <v>317</v>
      </c>
      <c r="AN17" s="70"/>
      <c r="AO17" s="70"/>
      <c r="AP17" s="72"/>
      <c r="AQ17" s="70"/>
      <c r="AR17" s="70" t="s">
        <v>320</v>
      </c>
      <c r="AS17" s="69"/>
      <c r="AT17" s="70">
        <v>9</v>
      </c>
      <c r="AU17" s="70">
        <v>0</v>
      </c>
      <c r="AV17" s="70">
        <v>0</v>
      </c>
      <c r="AW17" s="70">
        <v>0</v>
      </c>
      <c r="AX17" s="70">
        <v>0</v>
      </c>
      <c r="AY17" s="70">
        <v>0</v>
      </c>
      <c r="AZ17" s="70">
        <v>0</v>
      </c>
      <c r="BA17" s="70">
        <v>0</v>
      </c>
      <c r="BB17" s="70">
        <v>0</v>
      </c>
      <c r="BC17" s="70">
        <v>0</v>
      </c>
      <c r="BD17" s="70">
        <v>0</v>
      </c>
      <c r="BE17" s="70">
        <v>0</v>
      </c>
      <c r="BF17" s="70"/>
      <c r="BG17" s="70" t="s">
        <v>317</v>
      </c>
      <c r="BH17" s="70">
        <v>12</v>
      </c>
      <c r="BI17" s="70" t="s">
        <v>317</v>
      </c>
      <c r="BJ17" s="70"/>
      <c r="BK17" s="70"/>
      <c r="BL17" s="70">
        <v>12</v>
      </c>
      <c r="BM17" s="70"/>
      <c r="BN17" s="69"/>
      <c r="BO17" s="69"/>
      <c r="BP17" s="70"/>
      <c r="BQ17" s="70" t="s">
        <v>321</v>
      </c>
      <c r="BR17" s="69"/>
      <c r="BS17" t="s">
        <v>311</v>
      </c>
      <c r="BT17" s="73" t="s">
        <v>281</v>
      </c>
    </row>
    <row r="18" spans="1:114" s="138" customFormat="1" x14ac:dyDescent="0.15">
      <c r="A18" s="66"/>
      <c r="B18" s="133">
        <v>42202</v>
      </c>
      <c r="C18" s="128" t="s">
        <v>314</v>
      </c>
      <c r="D18" s="129" t="s">
        <v>289</v>
      </c>
      <c r="E18" s="130"/>
      <c r="F18" s="69" t="s">
        <v>330</v>
      </c>
      <c r="G18" s="115">
        <v>42192</v>
      </c>
      <c r="H18" s="70" t="s">
        <v>316</v>
      </c>
      <c r="I18" s="70" t="s">
        <v>317</v>
      </c>
      <c r="J18" s="70"/>
      <c r="K18" s="69" t="s">
        <v>323</v>
      </c>
      <c r="L18" s="69" t="s">
        <v>297</v>
      </c>
      <c r="M18" s="131">
        <v>90.236363636363635</v>
      </c>
      <c r="N18" s="131">
        <v>28.072727272727271</v>
      </c>
      <c r="O18" s="69"/>
      <c r="P18" s="69"/>
      <c r="Q18" s="131"/>
      <c r="R18" s="71"/>
      <c r="S18" s="132" t="s">
        <v>292</v>
      </c>
      <c r="T18" s="69"/>
      <c r="U18" s="132" t="s">
        <v>292</v>
      </c>
      <c r="V18" s="132" t="s">
        <v>292</v>
      </c>
      <c r="W18" s="131">
        <v>15.799999999999997</v>
      </c>
      <c r="X18" s="69"/>
      <c r="Y18" s="69"/>
      <c r="Z18" s="69"/>
      <c r="AA18" s="69"/>
      <c r="AB18" s="69"/>
      <c r="AC18" s="69"/>
      <c r="AD18" s="132" t="s">
        <v>292</v>
      </c>
      <c r="AE18" s="131"/>
      <c r="AF18" s="69"/>
      <c r="AG18" s="69"/>
      <c r="AH18" s="131">
        <v>20.027272727272727</v>
      </c>
      <c r="AI18" s="69"/>
      <c r="AJ18" s="69"/>
      <c r="AK18" s="132" t="s">
        <v>292</v>
      </c>
      <c r="AL18" t="s">
        <v>331</v>
      </c>
      <c r="AM18" s="70" t="s">
        <v>317</v>
      </c>
      <c r="AN18" s="70"/>
      <c r="AO18" s="70"/>
      <c r="AP18" s="72">
        <v>30</v>
      </c>
      <c r="AQ18" s="70">
        <v>8</v>
      </c>
      <c r="AR18" s="70" t="s">
        <v>320</v>
      </c>
      <c r="AS18" s="69"/>
      <c r="AT18" s="70">
        <v>10</v>
      </c>
      <c r="AU18" s="70">
        <v>0</v>
      </c>
      <c r="AV18" s="70">
        <v>0</v>
      </c>
      <c r="AW18" s="70">
        <v>0</v>
      </c>
      <c r="AX18" s="70">
        <v>0</v>
      </c>
      <c r="AY18" s="70">
        <v>0</v>
      </c>
      <c r="AZ18" s="70">
        <v>0</v>
      </c>
      <c r="BA18" s="70">
        <v>0</v>
      </c>
      <c r="BB18" s="70">
        <v>0</v>
      </c>
      <c r="BC18" s="70">
        <v>0</v>
      </c>
      <c r="BD18" s="70">
        <v>0</v>
      </c>
      <c r="BE18" s="70">
        <v>0</v>
      </c>
      <c r="BF18" s="70"/>
      <c r="BG18" s="70" t="s">
        <v>317</v>
      </c>
      <c r="BH18" s="70">
        <v>12</v>
      </c>
      <c r="BI18" s="70" t="s">
        <v>317</v>
      </c>
      <c r="BJ18" s="70"/>
      <c r="BK18" s="70"/>
      <c r="BL18" s="70"/>
      <c r="BM18" s="70"/>
      <c r="BN18" s="74"/>
      <c r="BO18" s="74"/>
      <c r="BP18" s="70"/>
      <c r="BQ18" s="134" t="s">
        <v>293</v>
      </c>
      <c r="BR18" s="129" t="s">
        <v>298</v>
      </c>
      <c r="BS18" s="116" t="s">
        <v>277</v>
      </c>
      <c r="BT18" s="116" t="s">
        <v>281</v>
      </c>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15">
      <c r="A19" s="66">
        <v>10240</v>
      </c>
      <c r="B19" s="133">
        <v>42202</v>
      </c>
      <c r="C19" s="128" t="s">
        <v>314</v>
      </c>
      <c r="D19" s="129" t="s">
        <v>289</v>
      </c>
      <c r="E19" s="130"/>
      <c r="F19" s="69" t="s">
        <v>330</v>
      </c>
      <c r="G19" s="115">
        <v>42185</v>
      </c>
      <c r="H19" s="70" t="s">
        <v>316</v>
      </c>
      <c r="I19" s="70" t="s">
        <v>317</v>
      </c>
      <c r="J19" s="70"/>
      <c r="K19" s="69" t="s">
        <v>324</v>
      </c>
      <c r="L19" s="129" t="s">
        <v>299</v>
      </c>
      <c r="M19" s="131">
        <v>98.327272727272714</v>
      </c>
      <c r="N19" s="131">
        <v>29.809090909090905</v>
      </c>
      <c r="O19" s="69"/>
      <c r="P19" s="69"/>
      <c r="Q19" s="131"/>
      <c r="R19" s="71"/>
      <c r="S19" s="132" t="s">
        <v>292</v>
      </c>
      <c r="T19" s="69"/>
      <c r="U19" s="132" t="s">
        <v>292</v>
      </c>
      <c r="V19" s="132" t="s">
        <v>292</v>
      </c>
      <c r="W19" s="131">
        <v>17.081818181818178</v>
      </c>
      <c r="X19" s="69"/>
      <c r="Y19" s="69"/>
      <c r="Z19" s="69"/>
      <c r="AA19" s="69"/>
      <c r="AB19" s="69"/>
      <c r="AC19" s="69"/>
      <c r="AD19" s="132" t="s">
        <v>292</v>
      </c>
      <c r="AE19" s="131"/>
      <c r="AF19" s="69"/>
      <c r="AG19" s="69"/>
      <c r="AH19" s="131">
        <v>21.427272727272726</v>
      </c>
      <c r="AI19" s="69"/>
      <c r="AJ19" s="69"/>
      <c r="AK19" s="132" t="s">
        <v>292</v>
      </c>
      <c r="AL19" s="69" t="s">
        <v>331</v>
      </c>
      <c r="AM19" s="70" t="s">
        <v>317</v>
      </c>
      <c r="AN19" s="70"/>
      <c r="AO19" s="70"/>
      <c r="AP19" s="70"/>
      <c r="AQ19" s="70"/>
      <c r="AR19" s="70" t="s">
        <v>320</v>
      </c>
      <c r="AS19" s="69"/>
      <c r="AT19" s="70">
        <v>0</v>
      </c>
      <c r="AU19" s="70">
        <v>0</v>
      </c>
      <c r="AV19" s="70">
        <v>10</v>
      </c>
      <c r="AW19" s="70">
        <v>0</v>
      </c>
      <c r="AX19" s="70">
        <v>0</v>
      </c>
      <c r="AY19" s="70">
        <v>0</v>
      </c>
      <c r="AZ19" s="70">
        <v>0</v>
      </c>
      <c r="BA19" s="70">
        <v>0</v>
      </c>
      <c r="BB19" s="70">
        <v>0</v>
      </c>
      <c r="BC19" s="70">
        <v>0</v>
      </c>
      <c r="BD19" s="70">
        <v>0</v>
      </c>
      <c r="BE19" s="70">
        <v>0</v>
      </c>
      <c r="BF19" s="70"/>
      <c r="BG19" s="70" t="s">
        <v>317</v>
      </c>
      <c r="BH19" s="70"/>
      <c r="BI19" s="70" t="s">
        <v>317</v>
      </c>
      <c r="BJ19" s="70"/>
      <c r="BK19" s="70"/>
      <c r="BL19" s="70"/>
      <c r="BM19" s="70"/>
      <c r="BN19" s="74"/>
      <c r="BO19" s="74"/>
      <c r="BP19" s="70"/>
      <c r="BQ19" s="134" t="s">
        <v>293</v>
      </c>
      <c r="BR19" s="135" t="s">
        <v>298</v>
      </c>
      <c r="BS19" s="136" t="s">
        <v>312</v>
      </c>
      <c r="BT19" s="116" t="s">
        <v>282</v>
      </c>
    </row>
    <row r="20" spans="1:114" s="138" customFormat="1" x14ac:dyDescent="0.15">
      <c r="A20" s="66"/>
      <c r="B20" s="133">
        <v>42203</v>
      </c>
      <c r="C20" s="128" t="s">
        <v>314</v>
      </c>
      <c r="D20" s="129" t="s">
        <v>289</v>
      </c>
      <c r="E20" s="130"/>
      <c r="F20" s="69" t="s">
        <v>330</v>
      </c>
      <c r="G20" s="115">
        <v>42187</v>
      </c>
      <c r="H20" s="70" t="s">
        <v>316</v>
      </c>
      <c r="I20" s="70" t="s">
        <v>317</v>
      </c>
      <c r="J20" s="70"/>
      <c r="K20" s="69" t="s">
        <v>325</v>
      </c>
      <c r="L20" s="69" t="s">
        <v>301</v>
      </c>
      <c r="M20" s="131">
        <v>77.272727272727266</v>
      </c>
      <c r="N20" s="131">
        <v>26.818181818181817</v>
      </c>
      <c r="O20" s="69"/>
      <c r="P20" s="69"/>
      <c r="Q20" s="129"/>
      <c r="R20" s="71"/>
      <c r="S20" s="132" t="s">
        <v>292</v>
      </c>
      <c r="T20" s="69"/>
      <c r="U20" s="132" t="s">
        <v>292</v>
      </c>
      <c r="V20" s="132" t="s">
        <v>292</v>
      </c>
      <c r="W20" s="131">
        <v>15.454545454545453</v>
      </c>
      <c r="X20" s="69"/>
      <c r="Y20" s="69"/>
      <c r="Z20" s="69"/>
      <c r="AA20" s="69"/>
      <c r="AB20" s="69"/>
      <c r="AC20" s="69"/>
      <c r="AD20" s="132" t="s">
        <v>292</v>
      </c>
      <c r="AE20" s="129"/>
      <c r="AF20" s="69"/>
      <c r="AG20" s="69"/>
      <c r="AH20" s="131">
        <v>18.636363636363633</v>
      </c>
      <c r="AI20" s="69"/>
      <c r="AJ20" s="69"/>
      <c r="AK20" s="132" t="s">
        <v>292</v>
      </c>
      <c r="AL20" t="s">
        <v>331</v>
      </c>
      <c r="AM20" s="70" t="s">
        <v>317</v>
      </c>
      <c r="AN20" s="70"/>
      <c r="AO20" s="70"/>
      <c r="AP20" s="72"/>
      <c r="AQ20" s="70">
        <v>10</v>
      </c>
      <c r="AR20" s="70" t="s">
        <v>320</v>
      </c>
      <c r="AS20" s="69"/>
      <c r="AT20" s="70">
        <v>0</v>
      </c>
      <c r="AU20" s="70">
        <v>0</v>
      </c>
      <c r="AV20" s="70">
        <v>0</v>
      </c>
      <c r="AW20" s="70">
        <v>0</v>
      </c>
      <c r="AX20" s="70">
        <v>0</v>
      </c>
      <c r="AY20" s="70">
        <v>0</v>
      </c>
      <c r="AZ20" s="70">
        <v>0</v>
      </c>
      <c r="BA20" s="70">
        <v>0</v>
      </c>
      <c r="BB20" s="70">
        <v>0</v>
      </c>
      <c r="BC20" s="70">
        <v>0</v>
      </c>
      <c r="BD20" s="70">
        <v>0</v>
      </c>
      <c r="BE20" s="70">
        <v>0</v>
      </c>
      <c r="BF20" s="70"/>
      <c r="BG20" s="70" t="s">
        <v>317</v>
      </c>
      <c r="BH20" s="70"/>
      <c r="BI20" s="70" t="s">
        <v>317</v>
      </c>
      <c r="BJ20" s="70"/>
      <c r="BK20" s="70"/>
      <c r="BL20" s="70"/>
      <c r="BM20" s="70"/>
      <c r="BN20" s="74"/>
      <c r="BO20" s="74"/>
      <c r="BP20" s="70"/>
      <c r="BQ20" s="134" t="s">
        <v>293</v>
      </c>
      <c r="BR20" s="129"/>
      <c r="BS20" s="116" t="s">
        <v>277</v>
      </c>
      <c r="BT20" s="116" t="s">
        <v>281</v>
      </c>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s="138" customFormat="1" x14ac:dyDescent="0.15">
      <c r="A21" s="66"/>
      <c r="B21" s="133">
        <v>42203</v>
      </c>
      <c r="C21" s="128" t="s">
        <v>314</v>
      </c>
      <c r="D21" s="129" t="s">
        <v>289</v>
      </c>
      <c r="E21" s="130"/>
      <c r="F21" s="69" t="s">
        <v>330</v>
      </c>
      <c r="G21" s="115">
        <v>42184</v>
      </c>
      <c r="H21" s="70" t="s">
        <v>290</v>
      </c>
      <c r="I21" s="70" t="s">
        <v>303</v>
      </c>
      <c r="J21" s="70"/>
      <c r="K21" s="69" t="s">
        <v>304</v>
      </c>
      <c r="L21" s="69" t="s">
        <v>305</v>
      </c>
      <c r="M21" s="131">
        <v>66.563636363636363</v>
      </c>
      <c r="N21" s="131">
        <v>26.25454545454545</v>
      </c>
      <c r="O21" s="69"/>
      <c r="P21" s="69"/>
      <c r="Q21" s="129"/>
      <c r="R21" s="71"/>
      <c r="S21" s="132" t="s">
        <v>292</v>
      </c>
      <c r="T21" s="69"/>
      <c r="U21" s="132" t="s">
        <v>292</v>
      </c>
      <c r="V21" s="132" t="s">
        <v>292</v>
      </c>
      <c r="W21" s="131">
        <v>15.28181818181818</v>
      </c>
      <c r="X21" s="69"/>
      <c r="Y21" s="69"/>
      <c r="Z21" s="69"/>
      <c r="AA21" s="69"/>
      <c r="AB21" s="69"/>
      <c r="AC21" s="69"/>
      <c r="AD21" s="132" t="s">
        <v>292</v>
      </c>
      <c r="AE21" s="129"/>
      <c r="AF21" s="69"/>
      <c r="AG21" s="69"/>
      <c r="AH21" s="131">
        <v>18.563636363636363</v>
      </c>
      <c r="AI21" s="69"/>
      <c r="AJ21" s="69"/>
      <c r="AK21" s="132" t="s">
        <v>292</v>
      </c>
      <c r="AL21" t="s">
        <v>331</v>
      </c>
      <c r="AM21" s="70" t="s">
        <v>317</v>
      </c>
      <c r="AN21" s="70"/>
      <c r="AO21" s="70"/>
      <c r="AP21" s="72"/>
      <c r="AQ21" s="70"/>
      <c r="AR21" s="70" t="s">
        <v>320</v>
      </c>
      <c r="AS21" s="69"/>
      <c r="AT21" s="70">
        <v>0</v>
      </c>
      <c r="AU21" s="70">
        <v>0</v>
      </c>
      <c r="AV21" s="70">
        <v>0</v>
      </c>
      <c r="AW21" s="70">
        <v>0</v>
      </c>
      <c r="AX21" s="70">
        <v>0</v>
      </c>
      <c r="AY21" s="70">
        <v>0</v>
      </c>
      <c r="AZ21" s="70">
        <v>0</v>
      </c>
      <c r="BA21" s="70">
        <v>0</v>
      </c>
      <c r="BB21" s="70">
        <v>0</v>
      </c>
      <c r="BC21" s="70">
        <v>0</v>
      </c>
      <c r="BD21" s="70">
        <v>0</v>
      </c>
      <c r="BE21" s="70">
        <v>0</v>
      </c>
      <c r="BF21" s="70"/>
      <c r="BG21" s="70" t="s">
        <v>317</v>
      </c>
      <c r="BH21" s="70"/>
      <c r="BI21" s="70" t="s">
        <v>317</v>
      </c>
      <c r="BJ21" s="137">
        <v>35.454545454545453</v>
      </c>
      <c r="BK21" s="70"/>
      <c r="BL21" s="70"/>
      <c r="BM21" s="70"/>
      <c r="BN21" s="74"/>
      <c r="BO21" s="74"/>
      <c r="BP21" s="70"/>
      <c r="BQ21" s="134" t="s">
        <v>293</v>
      </c>
      <c r="BR21" s="129" t="s">
        <v>298</v>
      </c>
      <c r="BS21" s="116" t="s">
        <v>313</v>
      </c>
      <c r="BT21" s="116" t="s">
        <v>281</v>
      </c>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sheetData>
  <sheetProtection algorithmName="SHA-512" hashValue="IJVlKt1LzroPxsMZJc3RyF9UVIZeKzKZXLaT45flYzFzjQqyFVJd2msaSRtSSqDnFGp1cNEAJK+ef7ok6PXAUg==" saltValue="XjHusKBcMPMyRLwU4Xu5FA==" spinCount="100000" sheet="1" objects="1" scenarios="1"/>
  <hyperlinks>
    <hyperlink ref="BS5" r:id="rId1" xr:uid="{120C3796-67F7-8545-9B42-DC2D9B856B45}"/>
    <hyperlink ref="BS10" r:id="rId2" xr:uid="{C5B35877-B982-3441-87B4-A9D7BD52BBD4}"/>
    <hyperlink ref="BS14" r:id="rId3" xr:uid="{7A2A363B-D7A9-D34A-BECC-654E903E62D0}"/>
    <hyperlink ref="BS19" r:id="rId4" xr:uid="{B1B0787B-BF75-DD4D-9705-C8CA3BD6ABC3}"/>
    <hyperlink ref="BS3" r:id="rId5" xr:uid="{5C1B11BD-8FD7-7248-B0E0-E7E3C536E19B}"/>
    <hyperlink ref="BS6" r:id="rId6" xr:uid="{DC1955E8-51B0-874A-829B-BA69D42A5BB4}"/>
    <hyperlink ref="BS7" r:id="rId7" xr:uid="{42D59E62-77E5-0147-B869-B036E38790EC}"/>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3F057-7A60-D343-A719-7DAFE774742B}">
  <sheetPr codeName="Sheet12"/>
  <dimension ref="A1:BO12"/>
  <sheetViews>
    <sheetView zoomScaleNormal="100" workbookViewId="0">
      <selection activeCell="B34" sqref="B34"/>
    </sheetView>
  </sheetViews>
  <sheetFormatPr baseColWidth="10" defaultRowHeight="13" x14ac:dyDescent="0.15"/>
  <cols>
    <col min="12" max="12" width="25" customWidth="1"/>
    <col min="38" max="38" width="12.83203125" customWidth="1"/>
  </cols>
  <sheetData>
    <row r="1" spans="1:67" ht="70" x14ac:dyDescent="0.15">
      <c r="A1" s="44" t="s">
        <v>123</v>
      </c>
      <c r="B1" s="44" t="s">
        <v>124</v>
      </c>
      <c r="C1" s="45" t="s">
        <v>125</v>
      </c>
      <c r="D1" s="46" t="s">
        <v>126</v>
      </c>
      <c r="E1" s="46" t="s">
        <v>127</v>
      </c>
      <c r="F1" s="46" t="s">
        <v>13</v>
      </c>
      <c r="G1" s="44" t="s">
        <v>14</v>
      </c>
      <c r="H1" s="47" t="s">
        <v>15</v>
      </c>
      <c r="I1" s="47" t="s">
        <v>110</v>
      </c>
      <c r="J1" s="47" t="s">
        <v>111</v>
      </c>
      <c r="K1" s="46" t="s">
        <v>112</v>
      </c>
      <c r="L1" s="48" t="s">
        <v>113</v>
      </c>
      <c r="M1" s="49" t="s">
        <v>114</v>
      </c>
      <c r="N1" s="50" t="s">
        <v>115</v>
      </c>
      <c r="O1" s="50" t="s">
        <v>116</v>
      </c>
      <c r="P1" s="50" t="s">
        <v>117</v>
      </c>
      <c r="Q1" s="50" t="s">
        <v>135</v>
      </c>
      <c r="R1" s="50" t="s">
        <v>167</v>
      </c>
      <c r="S1" s="50" t="s">
        <v>168</v>
      </c>
      <c r="T1" s="50" t="s">
        <v>169</v>
      </c>
      <c r="U1" s="50" t="s">
        <v>170</v>
      </c>
      <c r="V1" s="51" t="s">
        <v>171</v>
      </c>
      <c r="W1" s="52" t="s">
        <v>172</v>
      </c>
      <c r="X1" s="52" t="s">
        <v>173</v>
      </c>
      <c r="Y1" s="52" t="s">
        <v>73</v>
      </c>
      <c r="Z1" s="52" t="s">
        <v>74</v>
      </c>
      <c r="AA1" s="52" t="s">
        <v>75</v>
      </c>
      <c r="AB1" s="52" t="s">
        <v>76</v>
      </c>
      <c r="AC1" s="52" t="s">
        <v>77</v>
      </c>
      <c r="AD1" s="52" t="s">
        <v>78</v>
      </c>
      <c r="AE1" s="53" t="s">
        <v>79</v>
      </c>
      <c r="AF1" s="54" t="s">
        <v>259</v>
      </c>
      <c r="AG1" s="54" t="s">
        <v>260</v>
      </c>
      <c r="AH1" s="55" t="s">
        <v>261</v>
      </c>
      <c r="AI1" s="55" t="s">
        <v>262</v>
      </c>
      <c r="AJ1" s="55" t="s">
        <v>263</v>
      </c>
      <c r="AK1" s="55" t="s">
        <v>264</v>
      </c>
      <c r="AL1" s="56" t="s">
        <v>179</v>
      </c>
      <c r="AM1" s="57" t="s">
        <v>180</v>
      </c>
      <c r="AN1" s="57" t="s">
        <v>181</v>
      </c>
      <c r="AO1" s="58" t="s">
        <v>182</v>
      </c>
      <c r="AP1" s="59" t="s">
        <v>183</v>
      </c>
      <c r="AQ1" s="60" t="s">
        <v>224</v>
      </c>
      <c r="AR1" s="61" t="s">
        <v>145</v>
      </c>
      <c r="AS1" s="62" t="s">
        <v>146</v>
      </c>
      <c r="AT1" s="63" t="s">
        <v>147</v>
      </c>
      <c r="AU1" s="64" t="s">
        <v>152</v>
      </c>
      <c r="AV1" s="63" t="s">
        <v>153</v>
      </c>
      <c r="AW1" s="64" t="s">
        <v>154</v>
      </c>
      <c r="AX1" s="63" t="s">
        <v>155</v>
      </c>
      <c r="AY1" s="64" t="s">
        <v>156</v>
      </c>
      <c r="AZ1" s="63" t="s">
        <v>157</v>
      </c>
      <c r="BA1" s="65" t="s">
        <v>158</v>
      </c>
      <c r="BB1" s="63" t="s">
        <v>159</v>
      </c>
      <c r="BC1" s="65" t="s">
        <v>160</v>
      </c>
      <c r="BD1" s="47" t="s">
        <v>58</v>
      </c>
      <c r="BE1" s="47" t="s">
        <v>59</v>
      </c>
      <c r="BF1" s="47" t="s">
        <v>60</v>
      </c>
      <c r="BG1" s="47" t="s">
        <v>61</v>
      </c>
      <c r="BH1" s="47" t="s">
        <v>62</v>
      </c>
      <c r="BI1" s="45" t="s">
        <v>63</v>
      </c>
      <c r="BJ1" s="45" t="s">
        <v>64</v>
      </c>
      <c r="BK1" s="47" t="s">
        <v>161</v>
      </c>
      <c r="BL1" s="47" t="s">
        <v>162</v>
      </c>
      <c r="BM1" s="45" t="s">
        <v>163</v>
      </c>
      <c r="BN1" s="47" t="s">
        <v>164</v>
      </c>
      <c r="BO1" s="44" t="s">
        <v>238</v>
      </c>
    </row>
    <row r="2" spans="1:67" ht="12" customHeight="1" x14ac:dyDescent="0.15">
      <c r="A2" s="66">
        <v>3132</v>
      </c>
      <c r="B2" s="114">
        <v>41828</v>
      </c>
      <c r="C2" s="68" t="s">
        <v>216</v>
      </c>
      <c r="D2" s="69" t="s">
        <v>32</v>
      </c>
      <c r="E2" s="69"/>
      <c r="F2" s="69" t="s">
        <v>217</v>
      </c>
      <c r="G2" s="67">
        <v>41820</v>
      </c>
      <c r="H2" s="70" t="s">
        <v>218</v>
      </c>
      <c r="I2" s="70" t="s">
        <v>219</v>
      </c>
      <c r="J2" s="70"/>
      <c r="K2" s="69" t="s">
        <v>32</v>
      </c>
      <c r="L2" s="69" t="s">
        <v>245</v>
      </c>
      <c r="M2" s="69">
        <v>97.5</v>
      </c>
      <c r="N2" s="69">
        <v>22.76</v>
      </c>
      <c r="O2" s="69"/>
      <c r="P2" s="69"/>
      <c r="Q2" s="69"/>
      <c r="R2" s="71"/>
      <c r="S2" s="69"/>
      <c r="T2" s="69"/>
      <c r="U2" s="69"/>
      <c r="V2" s="69"/>
      <c r="W2" s="69"/>
      <c r="X2" s="69"/>
      <c r="Y2" s="69"/>
      <c r="Z2" s="69"/>
      <c r="AA2" s="69"/>
      <c r="AB2" s="69"/>
      <c r="AC2" s="69"/>
      <c r="AD2" s="69"/>
      <c r="AE2" s="69"/>
      <c r="AF2" s="69"/>
      <c r="AG2" s="69"/>
      <c r="AH2" s="69"/>
      <c r="AI2" s="69"/>
      <c r="AJ2" s="69"/>
      <c r="AK2" s="69"/>
      <c r="AL2" s="69" t="s">
        <v>250</v>
      </c>
      <c r="AM2" s="70" t="s">
        <v>219</v>
      </c>
      <c r="AN2" s="70"/>
      <c r="AO2" s="70"/>
      <c r="AP2" s="72" t="s">
        <v>247</v>
      </c>
      <c r="AQ2" s="70">
        <v>8</v>
      </c>
      <c r="AR2" s="70" t="s">
        <v>220</v>
      </c>
      <c r="AS2" s="69"/>
      <c r="AT2" s="70">
        <v>0</v>
      </c>
      <c r="AU2" s="70">
        <v>12</v>
      </c>
      <c r="AV2" s="70">
        <v>0</v>
      </c>
      <c r="AW2" s="70">
        <v>0</v>
      </c>
      <c r="AX2" s="70">
        <v>0</v>
      </c>
      <c r="AY2" s="70">
        <v>0</v>
      </c>
      <c r="AZ2" s="70">
        <v>0</v>
      </c>
      <c r="BA2" s="70">
        <v>0</v>
      </c>
      <c r="BB2" s="70">
        <v>0</v>
      </c>
      <c r="BC2" s="70">
        <v>0</v>
      </c>
      <c r="BD2" s="70">
        <v>0</v>
      </c>
      <c r="BE2" s="70" t="s">
        <v>219</v>
      </c>
      <c r="BF2" s="70">
        <v>12</v>
      </c>
      <c r="BG2" s="70" t="s">
        <v>219</v>
      </c>
      <c r="BH2" s="70"/>
      <c r="BI2" s="69"/>
      <c r="BJ2" s="69"/>
      <c r="BK2" s="70"/>
      <c r="BL2" s="70" t="s">
        <v>214</v>
      </c>
      <c r="BM2" s="69" t="s">
        <v>275</v>
      </c>
      <c r="BN2" t="s">
        <v>276</v>
      </c>
      <c r="BO2" s="73" t="s">
        <v>133</v>
      </c>
    </row>
    <row r="3" spans="1:67" ht="12" customHeight="1" x14ac:dyDescent="0.15">
      <c r="A3" s="66">
        <v>1765</v>
      </c>
      <c r="B3" s="114">
        <v>41829</v>
      </c>
      <c r="C3" s="68" t="s">
        <v>216</v>
      </c>
      <c r="D3" s="69" t="s">
        <v>32</v>
      </c>
      <c r="E3" s="69"/>
      <c r="F3" s="69" t="s">
        <v>217</v>
      </c>
      <c r="G3" s="67">
        <v>41761</v>
      </c>
      <c r="H3" s="70" t="s">
        <v>218</v>
      </c>
      <c r="I3" s="70" t="s">
        <v>219</v>
      </c>
      <c r="J3" s="70"/>
      <c r="K3" s="69" t="s">
        <v>249</v>
      </c>
      <c r="L3" s="69" t="s">
        <v>50</v>
      </c>
      <c r="M3" s="69">
        <v>74.400000000000006</v>
      </c>
      <c r="N3" s="69">
        <v>21.45</v>
      </c>
      <c r="O3" s="69"/>
      <c r="P3" s="69"/>
      <c r="Q3" s="69"/>
      <c r="R3" s="71"/>
      <c r="S3" s="69"/>
      <c r="T3" s="69"/>
      <c r="U3" s="69"/>
      <c r="V3" s="69"/>
      <c r="W3" s="69"/>
      <c r="X3" s="69"/>
      <c r="Y3" s="69"/>
      <c r="Z3" s="69"/>
      <c r="AA3" s="69"/>
      <c r="AB3" s="69"/>
      <c r="AC3" s="69"/>
      <c r="AD3" s="69"/>
      <c r="AE3" s="69"/>
      <c r="AF3" s="69"/>
      <c r="AG3" s="69"/>
      <c r="AH3" s="69"/>
      <c r="AI3" s="69"/>
      <c r="AJ3" s="69"/>
      <c r="AK3" s="69"/>
      <c r="AL3" t="s">
        <v>250</v>
      </c>
      <c r="AM3" s="70" t="s">
        <v>219</v>
      </c>
      <c r="AN3" s="70"/>
      <c r="AO3" s="70"/>
      <c r="AP3" s="72" t="s">
        <v>247</v>
      </c>
      <c r="AQ3" s="70">
        <v>12.5</v>
      </c>
      <c r="AR3" s="70" t="s">
        <v>220</v>
      </c>
      <c r="AS3" s="69"/>
      <c r="AT3" s="70">
        <v>0</v>
      </c>
      <c r="AU3" s="70">
        <v>0</v>
      </c>
      <c r="AV3" s="70">
        <v>0</v>
      </c>
      <c r="AW3" s="70">
        <v>11</v>
      </c>
      <c r="AX3" s="70">
        <v>0</v>
      </c>
      <c r="AY3" s="70">
        <v>0</v>
      </c>
      <c r="AZ3" s="70">
        <v>0</v>
      </c>
      <c r="BA3" s="70">
        <v>0</v>
      </c>
      <c r="BB3" s="70">
        <v>0</v>
      </c>
      <c r="BC3" s="70">
        <v>0</v>
      </c>
      <c r="BD3" s="70">
        <v>0</v>
      </c>
      <c r="BE3" s="70" t="s">
        <v>219</v>
      </c>
      <c r="BF3" s="70">
        <v>12</v>
      </c>
      <c r="BG3" s="70" t="s">
        <v>219</v>
      </c>
      <c r="BH3" s="70"/>
      <c r="BI3" s="69"/>
      <c r="BJ3" s="69"/>
      <c r="BK3" s="70"/>
      <c r="BL3" s="70" t="s">
        <v>214</v>
      </c>
      <c r="BM3" s="69"/>
      <c r="BN3" t="s">
        <v>277</v>
      </c>
      <c r="BO3" s="73" t="s">
        <v>278</v>
      </c>
    </row>
    <row r="4" spans="1:67" ht="12" customHeight="1" x14ac:dyDescent="0.15">
      <c r="A4" s="66">
        <v>2295</v>
      </c>
      <c r="B4" s="114">
        <v>41828</v>
      </c>
      <c r="C4" s="68" t="s">
        <v>216</v>
      </c>
      <c r="D4" s="69" t="s">
        <v>32</v>
      </c>
      <c r="E4" s="69"/>
      <c r="F4" s="69" t="s">
        <v>217</v>
      </c>
      <c r="G4" s="115">
        <v>41820</v>
      </c>
      <c r="H4" s="70" t="s">
        <v>218</v>
      </c>
      <c r="I4" s="70" t="s">
        <v>219</v>
      </c>
      <c r="J4" s="70"/>
      <c r="K4" s="69" t="s">
        <v>131</v>
      </c>
      <c r="L4" s="69" t="s">
        <v>132</v>
      </c>
      <c r="M4" s="69">
        <v>86.44</v>
      </c>
      <c r="N4" s="69">
        <v>20.99</v>
      </c>
      <c r="O4" s="69"/>
      <c r="P4" s="69"/>
      <c r="Q4" s="69"/>
      <c r="R4" s="71"/>
      <c r="S4" s="69"/>
      <c r="T4" s="69"/>
      <c r="U4" s="69"/>
      <c r="V4" s="69"/>
      <c r="W4" s="69"/>
      <c r="X4" s="69"/>
      <c r="Y4" s="69"/>
      <c r="Z4" s="69"/>
      <c r="AA4" s="69"/>
      <c r="AB4" s="69"/>
      <c r="AC4" s="69"/>
      <c r="AD4" s="69"/>
      <c r="AE4" s="69"/>
      <c r="AF4" s="69"/>
      <c r="AG4" s="69"/>
      <c r="AH4" s="69"/>
      <c r="AI4" s="69"/>
      <c r="AJ4" s="69"/>
      <c r="AK4" s="69"/>
      <c r="AL4" s="69" t="s">
        <v>250</v>
      </c>
      <c r="AM4" s="70" t="s">
        <v>219</v>
      </c>
      <c r="AN4" s="70"/>
      <c r="AO4" s="70"/>
      <c r="AP4" s="72" t="s">
        <v>247</v>
      </c>
      <c r="AQ4" s="70">
        <v>8</v>
      </c>
      <c r="AR4" s="70" t="s">
        <v>220</v>
      </c>
      <c r="AS4" s="69"/>
      <c r="AT4" s="70">
        <v>0</v>
      </c>
      <c r="AU4" s="70">
        <v>0</v>
      </c>
      <c r="AV4" s="70">
        <v>0</v>
      </c>
      <c r="AW4" s="70">
        <v>10</v>
      </c>
      <c r="AX4" s="70">
        <v>0</v>
      </c>
      <c r="AY4" s="70">
        <v>0</v>
      </c>
      <c r="AZ4" s="70">
        <v>0</v>
      </c>
      <c r="BA4" s="70">
        <v>0</v>
      </c>
      <c r="BB4" s="70">
        <v>0</v>
      </c>
      <c r="BC4" s="70">
        <v>0</v>
      </c>
      <c r="BD4" s="70">
        <v>0</v>
      </c>
      <c r="BE4" s="70" t="s">
        <v>219</v>
      </c>
      <c r="BF4" s="70">
        <v>12</v>
      </c>
      <c r="BG4" s="70" t="s">
        <v>219</v>
      </c>
      <c r="BH4" s="70"/>
      <c r="BI4" s="74"/>
      <c r="BJ4" s="74"/>
      <c r="BK4" s="70"/>
      <c r="BL4" s="70" t="s">
        <v>214</v>
      </c>
      <c r="BM4" s="74"/>
      <c r="BN4" s="116" t="s">
        <v>277</v>
      </c>
      <c r="BO4" t="s">
        <v>133</v>
      </c>
    </row>
    <row r="5" spans="1:67" ht="12" customHeight="1" x14ac:dyDescent="0.15">
      <c r="A5" s="66">
        <v>3133</v>
      </c>
      <c r="B5" s="114">
        <v>41828</v>
      </c>
      <c r="C5" s="68" t="s">
        <v>216</v>
      </c>
      <c r="D5" s="69" t="s">
        <v>32</v>
      </c>
      <c r="E5" s="69"/>
      <c r="F5" s="69" t="s">
        <v>254</v>
      </c>
      <c r="G5" s="67">
        <v>41820</v>
      </c>
      <c r="H5" s="70" t="s">
        <v>218</v>
      </c>
      <c r="I5" s="70" t="s">
        <v>219</v>
      </c>
      <c r="J5" s="70"/>
      <c r="K5" s="69" t="s">
        <v>32</v>
      </c>
      <c r="L5" s="69" t="s">
        <v>246</v>
      </c>
      <c r="M5" s="69">
        <v>119.3</v>
      </c>
      <c r="N5" s="69">
        <v>21.55</v>
      </c>
      <c r="O5" s="69" t="s">
        <v>279</v>
      </c>
      <c r="P5" s="69">
        <v>5500</v>
      </c>
      <c r="Q5" s="69">
        <v>22.84</v>
      </c>
      <c r="R5" s="71"/>
      <c r="S5" s="69"/>
      <c r="T5" s="69"/>
      <c r="U5" s="69"/>
      <c r="V5" s="69"/>
      <c r="W5" s="69"/>
      <c r="X5" s="69"/>
      <c r="Y5" s="69"/>
      <c r="Z5" s="69"/>
      <c r="AA5" s="69"/>
      <c r="AB5" s="69"/>
      <c r="AC5" s="69"/>
      <c r="AD5" s="69"/>
      <c r="AE5" s="69"/>
      <c r="AF5" s="69"/>
      <c r="AG5" s="69"/>
      <c r="AH5" s="69"/>
      <c r="AI5" s="69"/>
      <c r="AJ5" s="69"/>
      <c r="AK5" s="69"/>
      <c r="AL5" s="69" t="s">
        <v>223</v>
      </c>
      <c r="AM5" s="70" t="s">
        <v>219</v>
      </c>
      <c r="AN5" s="70"/>
      <c r="AO5" s="70"/>
      <c r="AP5" s="72" t="s">
        <v>247</v>
      </c>
      <c r="AQ5" s="70">
        <v>8</v>
      </c>
      <c r="AR5" s="70" t="s">
        <v>220</v>
      </c>
      <c r="AS5" s="69"/>
      <c r="AT5" s="70">
        <v>0</v>
      </c>
      <c r="AU5" s="70">
        <v>12</v>
      </c>
      <c r="AV5" s="70">
        <v>0</v>
      </c>
      <c r="AW5" s="70">
        <v>0</v>
      </c>
      <c r="AX5" s="70">
        <v>0</v>
      </c>
      <c r="AY5" s="70">
        <v>0</v>
      </c>
      <c r="AZ5" s="70">
        <v>0</v>
      </c>
      <c r="BA5" s="70">
        <v>0</v>
      </c>
      <c r="BB5" s="70">
        <v>0</v>
      </c>
      <c r="BC5" s="70">
        <v>0</v>
      </c>
      <c r="BD5" s="70">
        <v>0</v>
      </c>
      <c r="BE5" s="70" t="s">
        <v>219</v>
      </c>
      <c r="BF5" s="70">
        <v>12</v>
      </c>
      <c r="BG5" s="70" t="s">
        <v>219</v>
      </c>
      <c r="BH5" s="70"/>
      <c r="BI5" s="69"/>
      <c r="BJ5" s="69"/>
      <c r="BK5" s="70"/>
      <c r="BL5" s="70" t="s">
        <v>214</v>
      </c>
      <c r="BM5" s="69" t="s">
        <v>275</v>
      </c>
      <c r="BN5" t="s">
        <v>280</v>
      </c>
      <c r="BO5" s="116" t="s">
        <v>281</v>
      </c>
    </row>
    <row r="6" spans="1:67" ht="12" customHeight="1" x14ac:dyDescent="0.15">
      <c r="A6" s="66">
        <v>2296</v>
      </c>
      <c r="B6" s="114">
        <v>41828</v>
      </c>
      <c r="C6" s="68" t="s">
        <v>216</v>
      </c>
      <c r="D6" s="69" t="s">
        <v>32</v>
      </c>
      <c r="E6" s="69"/>
      <c r="F6" s="69" t="s">
        <v>254</v>
      </c>
      <c r="G6" s="115">
        <v>41820</v>
      </c>
      <c r="H6" s="70" t="s">
        <v>218</v>
      </c>
      <c r="I6" s="70" t="s">
        <v>219</v>
      </c>
      <c r="J6" s="70"/>
      <c r="K6" s="69" t="s">
        <v>131</v>
      </c>
      <c r="L6" s="69" t="s">
        <v>132</v>
      </c>
      <c r="M6" s="69">
        <v>108</v>
      </c>
      <c r="N6" s="69">
        <v>19.05</v>
      </c>
      <c r="O6" s="69" t="s">
        <v>279</v>
      </c>
      <c r="P6" s="69">
        <v>5500</v>
      </c>
      <c r="Q6" s="69">
        <v>20.63</v>
      </c>
      <c r="R6" s="71"/>
      <c r="S6" s="69"/>
      <c r="T6" s="69"/>
      <c r="U6" s="69"/>
      <c r="V6" s="69"/>
      <c r="W6" s="69"/>
      <c r="X6" s="69"/>
      <c r="Y6" s="69"/>
      <c r="Z6" s="69"/>
      <c r="AA6" s="69"/>
      <c r="AB6" s="69"/>
      <c r="AC6" s="69"/>
      <c r="AD6" s="69"/>
      <c r="AE6" s="69"/>
      <c r="AF6" s="69"/>
      <c r="AG6" s="69"/>
      <c r="AH6" s="69"/>
      <c r="AI6" s="69"/>
      <c r="AJ6" s="69"/>
      <c r="AK6" s="69"/>
      <c r="AL6" s="69" t="s">
        <v>223</v>
      </c>
      <c r="AM6" s="70" t="s">
        <v>219</v>
      </c>
      <c r="AN6" s="70"/>
      <c r="AO6" s="70"/>
      <c r="AP6" s="72" t="s">
        <v>247</v>
      </c>
      <c r="AQ6" s="70">
        <v>8</v>
      </c>
      <c r="AR6" s="70" t="s">
        <v>220</v>
      </c>
      <c r="AS6" s="69"/>
      <c r="AT6" s="70">
        <v>0</v>
      </c>
      <c r="AU6" s="70">
        <v>0</v>
      </c>
      <c r="AV6" s="70">
        <v>0</v>
      </c>
      <c r="AW6" s="70">
        <v>10</v>
      </c>
      <c r="AX6" s="70">
        <v>0</v>
      </c>
      <c r="AY6" s="70">
        <v>0</v>
      </c>
      <c r="AZ6" s="70">
        <v>0</v>
      </c>
      <c r="BA6" s="70">
        <v>0</v>
      </c>
      <c r="BB6" s="70">
        <v>0</v>
      </c>
      <c r="BC6" s="70">
        <v>0</v>
      </c>
      <c r="BD6" s="70">
        <v>0</v>
      </c>
      <c r="BE6" s="70" t="s">
        <v>219</v>
      </c>
      <c r="BF6" s="70">
        <v>12</v>
      </c>
      <c r="BG6" s="70" t="s">
        <v>219</v>
      </c>
      <c r="BH6" s="70"/>
      <c r="BI6" s="74"/>
      <c r="BJ6" s="74"/>
      <c r="BK6" s="70"/>
      <c r="BL6" s="70" t="s">
        <v>214</v>
      </c>
      <c r="BM6" s="74"/>
      <c r="BN6" s="116" t="s">
        <v>277</v>
      </c>
      <c r="BO6" t="s">
        <v>133</v>
      </c>
    </row>
    <row r="7" spans="1:67" ht="12" customHeight="1" x14ac:dyDescent="0.15">
      <c r="A7" s="66">
        <v>3135</v>
      </c>
      <c r="B7" s="114">
        <v>41828</v>
      </c>
      <c r="C7" s="68" t="s">
        <v>216</v>
      </c>
      <c r="D7" s="69" t="s">
        <v>32</v>
      </c>
      <c r="E7" s="69"/>
      <c r="F7" s="69" t="s">
        <v>134</v>
      </c>
      <c r="G7" s="67">
        <v>41820</v>
      </c>
      <c r="H7" s="70" t="s">
        <v>218</v>
      </c>
      <c r="I7" s="70" t="s">
        <v>219</v>
      </c>
      <c r="J7" s="70"/>
      <c r="K7" s="69" t="s">
        <v>32</v>
      </c>
      <c r="L7" s="69" t="s">
        <v>248</v>
      </c>
      <c r="M7" s="69">
        <v>97.5</v>
      </c>
      <c r="N7" s="69">
        <v>22.76</v>
      </c>
      <c r="O7" s="69"/>
      <c r="P7" s="69"/>
      <c r="Q7" s="69"/>
      <c r="R7" s="71"/>
      <c r="S7" s="69"/>
      <c r="T7" s="69"/>
      <c r="U7" s="69"/>
      <c r="V7" s="69"/>
      <c r="W7" s="69"/>
      <c r="X7" s="69"/>
      <c r="Y7" s="69"/>
      <c r="Z7" s="69"/>
      <c r="AA7" s="69"/>
      <c r="AB7" s="69"/>
      <c r="AC7" s="69"/>
      <c r="AD7" s="69"/>
      <c r="AE7" s="69">
        <v>14.13</v>
      </c>
      <c r="AF7" s="69"/>
      <c r="AG7" s="69"/>
      <c r="AH7" s="69"/>
      <c r="AI7" s="69"/>
      <c r="AJ7" s="69"/>
      <c r="AK7" s="69"/>
      <c r="AL7" s="69" t="s">
        <v>242</v>
      </c>
      <c r="AM7" s="70" t="s">
        <v>219</v>
      </c>
      <c r="AN7" s="70"/>
      <c r="AO7" s="70"/>
      <c r="AP7" s="72" t="s">
        <v>247</v>
      </c>
      <c r="AQ7" s="70">
        <v>8</v>
      </c>
      <c r="AR7" s="70" t="s">
        <v>220</v>
      </c>
      <c r="AS7" s="69"/>
      <c r="AT7" s="70">
        <v>0</v>
      </c>
      <c r="AU7" s="70">
        <v>12</v>
      </c>
      <c r="AV7" s="70">
        <v>0</v>
      </c>
      <c r="AW7" s="70">
        <v>0</v>
      </c>
      <c r="AX7" s="70">
        <v>0</v>
      </c>
      <c r="AY7" s="70">
        <v>0</v>
      </c>
      <c r="AZ7" s="70">
        <v>0</v>
      </c>
      <c r="BA7" s="70">
        <v>0</v>
      </c>
      <c r="BB7" s="70">
        <v>0</v>
      </c>
      <c r="BC7" s="70">
        <v>0</v>
      </c>
      <c r="BD7" s="70">
        <v>0</v>
      </c>
      <c r="BE7" s="70" t="s">
        <v>219</v>
      </c>
      <c r="BF7" s="70">
        <v>12</v>
      </c>
      <c r="BG7" s="70" t="s">
        <v>219</v>
      </c>
      <c r="BH7" s="70"/>
      <c r="BI7" s="69"/>
      <c r="BJ7" s="69"/>
      <c r="BK7" s="70"/>
      <c r="BL7" s="70" t="s">
        <v>214</v>
      </c>
      <c r="BM7" s="69" t="s">
        <v>275</v>
      </c>
      <c r="BN7" t="s">
        <v>276</v>
      </c>
      <c r="BO7" s="73" t="s">
        <v>133</v>
      </c>
    </row>
    <row r="8" spans="1:67" ht="12" customHeight="1" x14ac:dyDescent="0.15">
      <c r="A8" s="66">
        <v>1766</v>
      </c>
      <c r="B8" s="114">
        <v>41829</v>
      </c>
      <c r="C8" s="68" t="s">
        <v>216</v>
      </c>
      <c r="D8" s="69" t="s">
        <v>32</v>
      </c>
      <c r="E8" s="69"/>
      <c r="F8" s="69" t="s">
        <v>134</v>
      </c>
      <c r="G8" s="67">
        <v>41761</v>
      </c>
      <c r="H8" s="70" t="s">
        <v>218</v>
      </c>
      <c r="I8" s="70" t="s">
        <v>219</v>
      </c>
      <c r="J8" s="70"/>
      <c r="K8" s="69" t="s">
        <v>249</v>
      </c>
      <c r="L8" s="69" t="s">
        <v>50</v>
      </c>
      <c r="M8" s="69">
        <v>74.400000000000006</v>
      </c>
      <c r="N8" s="69">
        <v>21.45</v>
      </c>
      <c r="O8" s="69"/>
      <c r="P8" s="69"/>
      <c r="Q8" s="69"/>
      <c r="R8" s="71"/>
      <c r="S8" s="69"/>
      <c r="T8" s="69"/>
      <c r="U8" s="69"/>
      <c r="V8" s="69"/>
      <c r="W8" s="69"/>
      <c r="X8" s="69"/>
      <c r="Y8" s="69"/>
      <c r="Z8" s="69"/>
      <c r="AA8" s="69"/>
      <c r="AB8" s="69"/>
      <c r="AC8" s="69"/>
      <c r="AD8" s="69"/>
      <c r="AE8" s="69">
        <v>11.68</v>
      </c>
      <c r="AF8" s="69"/>
      <c r="AG8" s="69"/>
      <c r="AH8" s="69"/>
      <c r="AI8" s="69"/>
      <c r="AJ8" s="69"/>
      <c r="AK8" s="69"/>
      <c r="AL8" s="69" t="s">
        <v>242</v>
      </c>
      <c r="AM8" s="70" t="s">
        <v>219</v>
      </c>
      <c r="AN8" s="70"/>
      <c r="AO8" s="70"/>
      <c r="AP8" s="72" t="s">
        <v>247</v>
      </c>
      <c r="AQ8" s="70">
        <v>12.5</v>
      </c>
      <c r="AR8" s="70" t="s">
        <v>220</v>
      </c>
      <c r="AS8" s="69"/>
      <c r="AT8" s="70">
        <v>0</v>
      </c>
      <c r="AU8" s="70">
        <v>0</v>
      </c>
      <c r="AV8" s="70">
        <v>0</v>
      </c>
      <c r="AW8" s="70">
        <v>11</v>
      </c>
      <c r="AX8" s="70">
        <v>0</v>
      </c>
      <c r="AY8" s="70">
        <v>0</v>
      </c>
      <c r="AZ8" s="70">
        <v>0</v>
      </c>
      <c r="BA8" s="70">
        <v>0</v>
      </c>
      <c r="BB8" s="70">
        <v>0</v>
      </c>
      <c r="BC8" s="70">
        <v>0</v>
      </c>
      <c r="BD8" s="70">
        <v>0</v>
      </c>
      <c r="BE8" s="70" t="s">
        <v>219</v>
      </c>
      <c r="BF8" s="70">
        <v>12</v>
      </c>
      <c r="BG8" s="70" t="s">
        <v>219</v>
      </c>
      <c r="BH8" s="70"/>
      <c r="BI8" s="69"/>
      <c r="BJ8" s="69"/>
      <c r="BK8" s="70"/>
      <c r="BL8" s="70" t="s">
        <v>214</v>
      </c>
      <c r="BM8" s="69"/>
      <c r="BN8" t="s">
        <v>277</v>
      </c>
      <c r="BO8" s="73" t="s">
        <v>278</v>
      </c>
    </row>
    <row r="9" spans="1:67" ht="12" customHeight="1" x14ac:dyDescent="0.15">
      <c r="A9" s="66">
        <v>2297</v>
      </c>
      <c r="B9" s="114">
        <v>41828</v>
      </c>
      <c r="C9" s="68" t="s">
        <v>216</v>
      </c>
      <c r="D9" s="69" t="s">
        <v>32</v>
      </c>
      <c r="E9" s="69"/>
      <c r="F9" s="69" t="s">
        <v>134</v>
      </c>
      <c r="G9" s="115">
        <v>41820</v>
      </c>
      <c r="H9" s="70" t="s">
        <v>218</v>
      </c>
      <c r="I9" s="70" t="s">
        <v>219</v>
      </c>
      <c r="J9" s="70"/>
      <c r="K9" s="69" t="s">
        <v>131</v>
      </c>
      <c r="L9" s="69" t="s">
        <v>132</v>
      </c>
      <c r="M9" s="69">
        <v>86.44</v>
      </c>
      <c r="N9" s="69">
        <v>20.99</v>
      </c>
      <c r="O9" s="69"/>
      <c r="P9" s="69"/>
      <c r="Q9" s="69"/>
      <c r="R9" s="71"/>
      <c r="S9" s="69"/>
      <c r="T9" s="69"/>
      <c r="U9" s="69"/>
      <c r="V9" s="69"/>
      <c r="W9" s="69"/>
      <c r="X9" s="69"/>
      <c r="Y9" s="69"/>
      <c r="Z9" s="69"/>
      <c r="AA9" s="69"/>
      <c r="AB9" s="69"/>
      <c r="AC9" s="69"/>
      <c r="AD9" s="69"/>
      <c r="AE9" s="69">
        <v>12.67</v>
      </c>
      <c r="AF9" s="69"/>
      <c r="AG9" s="69"/>
      <c r="AH9" s="69"/>
      <c r="AI9" s="69"/>
      <c r="AJ9" s="69"/>
      <c r="AK9" s="69"/>
      <c r="AL9" s="69" t="s">
        <v>242</v>
      </c>
      <c r="AM9" s="70" t="s">
        <v>219</v>
      </c>
      <c r="AN9" s="70"/>
      <c r="AO9" s="70"/>
      <c r="AP9" s="72" t="s">
        <v>247</v>
      </c>
      <c r="AQ9" s="70">
        <v>8</v>
      </c>
      <c r="AR9" s="70" t="s">
        <v>220</v>
      </c>
      <c r="AS9" s="69"/>
      <c r="AT9" s="70">
        <v>0</v>
      </c>
      <c r="AU9" s="70">
        <v>0</v>
      </c>
      <c r="AV9" s="70">
        <v>0</v>
      </c>
      <c r="AW9" s="70">
        <v>10</v>
      </c>
      <c r="AX9" s="70">
        <v>0</v>
      </c>
      <c r="AY9" s="70">
        <v>0</v>
      </c>
      <c r="AZ9" s="70">
        <v>0</v>
      </c>
      <c r="BA9" s="70">
        <v>0</v>
      </c>
      <c r="BB9" s="70">
        <v>0</v>
      </c>
      <c r="BC9" s="70">
        <v>0</v>
      </c>
      <c r="BD9" s="70">
        <v>0</v>
      </c>
      <c r="BE9" s="70" t="s">
        <v>219</v>
      </c>
      <c r="BF9" s="70">
        <v>12</v>
      </c>
      <c r="BG9" s="70" t="s">
        <v>219</v>
      </c>
      <c r="BH9" s="70"/>
      <c r="BI9" s="74"/>
      <c r="BJ9" s="74"/>
      <c r="BK9" s="70"/>
      <c r="BL9" s="70" t="s">
        <v>214</v>
      </c>
      <c r="BM9" s="74"/>
      <c r="BN9" s="116" t="s">
        <v>277</v>
      </c>
      <c r="BO9" t="s">
        <v>133</v>
      </c>
    </row>
    <row r="10" spans="1:67" ht="12" customHeight="1" x14ac:dyDescent="0.15">
      <c r="A10" s="66">
        <v>3137</v>
      </c>
      <c r="B10" s="114">
        <v>41828</v>
      </c>
      <c r="C10" s="68" t="s">
        <v>216</v>
      </c>
      <c r="D10" s="69" t="s">
        <v>32</v>
      </c>
      <c r="E10" s="69"/>
      <c r="F10" s="69" t="s">
        <v>227</v>
      </c>
      <c r="G10" s="67">
        <v>41820</v>
      </c>
      <c r="H10" s="70" t="s">
        <v>218</v>
      </c>
      <c r="I10" s="70" t="s">
        <v>219</v>
      </c>
      <c r="J10" s="70"/>
      <c r="K10" s="69" t="s">
        <v>32</v>
      </c>
      <c r="L10" s="69" t="s">
        <v>248</v>
      </c>
      <c r="M10" s="69">
        <v>97.5</v>
      </c>
      <c r="N10" s="69">
        <v>29.56</v>
      </c>
      <c r="O10" s="69"/>
      <c r="P10" s="69"/>
      <c r="Q10" s="69"/>
      <c r="R10" s="71"/>
      <c r="S10" s="69"/>
      <c r="T10" s="69"/>
      <c r="U10" s="69"/>
      <c r="V10" s="69"/>
      <c r="W10" s="69">
        <v>16.940000000000001</v>
      </c>
      <c r="X10" s="69"/>
      <c r="Y10" s="69"/>
      <c r="Z10" s="69"/>
      <c r="AA10" s="69"/>
      <c r="AB10" s="69"/>
      <c r="AC10" s="69"/>
      <c r="AD10" s="69"/>
      <c r="AE10" s="69"/>
      <c r="AF10" s="69"/>
      <c r="AG10" s="69"/>
      <c r="AH10" s="69">
        <v>21.25</v>
      </c>
      <c r="AI10" s="69"/>
      <c r="AJ10" s="69"/>
      <c r="AK10" s="69"/>
      <c r="AL10" s="69" t="s">
        <v>151</v>
      </c>
      <c r="AM10" s="70" t="s">
        <v>219</v>
      </c>
      <c r="AN10" s="70"/>
      <c r="AO10" s="70"/>
      <c r="AP10" s="72" t="s">
        <v>247</v>
      </c>
      <c r="AQ10" s="70">
        <v>8</v>
      </c>
      <c r="AR10" s="70" t="s">
        <v>220</v>
      </c>
      <c r="AS10" s="69"/>
      <c r="AT10" s="70">
        <v>0</v>
      </c>
      <c r="AU10" s="70">
        <v>12</v>
      </c>
      <c r="AV10" s="70">
        <v>0</v>
      </c>
      <c r="AW10" s="70">
        <v>0</v>
      </c>
      <c r="AX10" s="70">
        <v>0</v>
      </c>
      <c r="AY10" s="70">
        <v>0</v>
      </c>
      <c r="AZ10" s="70">
        <v>0</v>
      </c>
      <c r="BA10" s="70">
        <v>0</v>
      </c>
      <c r="BB10" s="70">
        <v>0</v>
      </c>
      <c r="BC10" s="70">
        <v>0</v>
      </c>
      <c r="BD10" s="70">
        <v>0</v>
      </c>
      <c r="BE10" s="70" t="s">
        <v>219</v>
      </c>
      <c r="BF10" s="70">
        <v>12</v>
      </c>
      <c r="BG10" s="70" t="s">
        <v>219</v>
      </c>
      <c r="BH10" s="70"/>
      <c r="BI10" s="69"/>
      <c r="BJ10" s="69"/>
      <c r="BK10" s="70"/>
      <c r="BL10" s="70" t="s">
        <v>214</v>
      </c>
      <c r="BM10" s="69" t="s">
        <v>275</v>
      </c>
      <c r="BN10" t="s">
        <v>276</v>
      </c>
      <c r="BO10" s="73" t="s">
        <v>133</v>
      </c>
    </row>
    <row r="11" spans="1:67" ht="12" customHeight="1" x14ac:dyDescent="0.15">
      <c r="A11" s="66">
        <v>1767</v>
      </c>
      <c r="B11" s="114">
        <v>41829</v>
      </c>
      <c r="C11" s="68" t="s">
        <v>216</v>
      </c>
      <c r="D11" s="69" t="s">
        <v>32</v>
      </c>
      <c r="E11" s="69"/>
      <c r="F11" s="69" t="s">
        <v>227</v>
      </c>
      <c r="G11" s="67">
        <v>41761</v>
      </c>
      <c r="H11" s="70" t="s">
        <v>218</v>
      </c>
      <c r="I11" s="70" t="s">
        <v>219</v>
      </c>
      <c r="J11" s="70"/>
      <c r="K11" s="69" t="s">
        <v>249</v>
      </c>
      <c r="L11" s="69" t="s">
        <v>50</v>
      </c>
      <c r="M11" s="69">
        <v>73</v>
      </c>
      <c r="N11" s="69">
        <v>27.45</v>
      </c>
      <c r="O11" s="69"/>
      <c r="P11" s="69"/>
      <c r="Q11" s="69"/>
      <c r="R11" s="71"/>
      <c r="S11" s="69"/>
      <c r="T11" s="69"/>
      <c r="U11" s="69"/>
      <c r="V11" s="69"/>
      <c r="W11" s="69">
        <v>14.42</v>
      </c>
      <c r="X11" s="69"/>
      <c r="Y11" s="69"/>
      <c r="Z11" s="69"/>
      <c r="AA11" s="69"/>
      <c r="AB11" s="69"/>
      <c r="AC11" s="69"/>
      <c r="AD11" s="69"/>
      <c r="AE11" s="69"/>
      <c r="AF11" s="69"/>
      <c r="AG11" s="69"/>
      <c r="AH11" s="69">
        <v>18.97</v>
      </c>
      <c r="AI11" s="69"/>
      <c r="AJ11" s="69"/>
      <c r="AK11" s="69"/>
      <c r="AL11" s="69" t="s">
        <v>151</v>
      </c>
      <c r="AM11" s="70" t="s">
        <v>219</v>
      </c>
      <c r="AN11" s="70"/>
      <c r="AO11" s="70"/>
      <c r="AP11" s="72" t="s">
        <v>247</v>
      </c>
      <c r="AQ11" s="70">
        <v>12.5</v>
      </c>
      <c r="AR11" s="70" t="s">
        <v>220</v>
      </c>
      <c r="AS11" s="69"/>
      <c r="AT11" s="70">
        <v>0</v>
      </c>
      <c r="AU11" s="70">
        <v>0</v>
      </c>
      <c r="AV11" s="70">
        <v>0</v>
      </c>
      <c r="AW11" s="70">
        <v>11</v>
      </c>
      <c r="AX11" s="70">
        <v>0</v>
      </c>
      <c r="AY11" s="70">
        <v>0</v>
      </c>
      <c r="AZ11" s="70">
        <v>0</v>
      </c>
      <c r="BA11" s="70">
        <v>0</v>
      </c>
      <c r="BB11" s="70">
        <v>0</v>
      </c>
      <c r="BC11" s="70">
        <v>0</v>
      </c>
      <c r="BD11" s="70">
        <v>0</v>
      </c>
      <c r="BE11" s="70" t="s">
        <v>219</v>
      </c>
      <c r="BF11" s="70">
        <v>12</v>
      </c>
      <c r="BG11" s="70" t="s">
        <v>219</v>
      </c>
      <c r="BH11" s="70"/>
      <c r="BI11" s="69"/>
      <c r="BJ11" s="69"/>
      <c r="BK11" s="70"/>
      <c r="BL11" s="70" t="s">
        <v>214</v>
      </c>
      <c r="BM11" s="69"/>
      <c r="BN11" t="s">
        <v>277</v>
      </c>
      <c r="BO11" s="117" t="s">
        <v>278</v>
      </c>
    </row>
    <row r="12" spans="1:67" ht="12" customHeight="1" x14ac:dyDescent="0.15">
      <c r="A12" s="66">
        <v>2299</v>
      </c>
      <c r="B12" s="114">
        <v>41828</v>
      </c>
      <c r="C12" s="68" t="s">
        <v>216</v>
      </c>
      <c r="D12" s="69" t="s">
        <v>32</v>
      </c>
      <c r="E12" s="69"/>
      <c r="F12" s="69" t="s">
        <v>227</v>
      </c>
      <c r="G12" s="115">
        <v>41820</v>
      </c>
      <c r="H12" s="70" t="s">
        <v>218</v>
      </c>
      <c r="I12" s="70" t="s">
        <v>219</v>
      </c>
      <c r="J12" s="70"/>
      <c r="K12" s="69" t="s">
        <v>131</v>
      </c>
      <c r="L12" s="69" t="s">
        <v>132</v>
      </c>
      <c r="M12" s="69">
        <v>86.44</v>
      </c>
      <c r="N12" s="69">
        <v>26.89</v>
      </c>
      <c r="O12" s="69"/>
      <c r="P12" s="69"/>
      <c r="Q12" s="69"/>
      <c r="R12" s="71"/>
      <c r="S12" s="69"/>
      <c r="T12" s="69"/>
      <c r="U12" s="69"/>
      <c r="V12" s="69"/>
      <c r="W12" s="69">
        <v>15.13</v>
      </c>
      <c r="X12" s="69"/>
      <c r="Y12" s="69"/>
      <c r="Z12" s="69"/>
      <c r="AA12" s="69"/>
      <c r="AB12" s="69"/>
      <c r="AC12" s="69"/>
      <c r="AD12" s="69"/>
      <c r="AE12" s="69"/>
      <c r="AF12" s="69"/>
      <c r="AG12" s="69"/>
      <c r="AH12" s="69">
        <v>19.190000000000001</v>
      </c>
      <c r="AI12" s="69"/>
      <c r="AJ12" s="69"/>
      <c r="AK12" s="69"/>
      <c r="AL12" s="69" t="s">
        <v>151</v>
      </c>
      <c r="AM12" s="70" t="s">
        <v>219</v>
      </c>
      <c r="AN12" s="70"/>
      <c r="AO12" s="70"/>
      <c r="AP12" s="72" t="s">
        <v>247</v>
      </c>
      <c r="AQ12" s="70">
        <v>8</v>
      </c>
      <c r="AR12" s="70" t="s">
        <v>220</v>
      </c>
      <c r="AS12" s="69"/>
      <c r="AT12" s="70">
        <v>0</v>
      </c>
      <c r="AU12" s="70">
        <v>0</v>
      </c>
      <c r="AV12" s="70">
        <v>0</v>
      </c>
      <c r="AW12" s="70">
        <v>10</v>
      </c>
      <c r="AX12" s="70">
        <v>0</v>
      </c>
      <c r="AY12" s="70">
        <v>0</v>
      </c>
      <c r="AZ12" s="70">
        <v>0</v>
      </c>
      <c r="BA12" s="70">
        <v>0</v>
      </c>
      <c r="BB12" s="70">
        <v>0</v>
      </c>
      <c r="BC12" s="70">
        <v>0</v>
      </c>
      <c r="BD12" s="70">
        <v>0</v>
      </c>
      <c r="BE12" s="70" t="s">
        <v>219</v>
      </c>
      <c r="BF12" s="70">
        <v>12</v>
      </c>
      <c r="BG12" s="70" t="s">
        <v>219</v>
      </c>
      <c r="BH12" s="70"/>
      <c r="BI12" s="74"/>
      <c r="BJ12" s="74"/>
      <c r="BK12" s="70"/>
      <c r="BL12" s="70" t="s">
        <v>214</v>
      </c>
      <c r="BM12" s="74"/>
      <c r="BN12" s="116" t="s">
        <v>277</v>
      </c>
      <c r="BO12" s="116" t="s">
        <v>282</v>
      </c>
    </row>
  </sheetData>
  <sheetProtection algorithmName="SHA-512" hashValue="r6xKMZvDtQVQe09A/8OD9MHMvaWa6OaHWp7jBhpE09VVAWcpzv0GizmQi7dbZUkEDnMyNQQU+oLZAGbU/AWzig==" saltValue="qmPUNJjhQVr6eUmYGIKa4Q==" spinCount="100000" sheet="1" objects="1" scenarios="1"/>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BO12"/>
  <sheetViews>
    <sheetView topLeftCell="AS1" zoomScale="177" workbookViewId="0">
      <selection activeCell="BD1" sqref="BD1:BD14"/>
    </sheetView>
  </sheetViews>
  <sheetFormatPr baseColWidth="10" defaultRowHeight="13" x14ac:dyDescent="0.15"/>
  <cols>
    <col min="12" max="12" width="25" customWidth="1"/>
    <col min="38" max="38" width="12.83203125" customWidth="1"/>
  </cols>
  <sheetData>
    <row r="1" spans="1:67" ht="70" x14ac:dyDescent="0.15">
      <c r="A1" s="44" t="s">
        <v>123</v>
      </c>
      <c r="B1" s="44" t="s">
        <v>124</v>
      </c>
      <c r="C1" s="45" t="s">
        <v>125</v>
      </c>
      <c r="D1" s="46" t="s">
        <v>126</v>
      </c>
      <c r="E1" s="46" t="s">
        <v>127</v>
      </c>
      <c r="F1" s="46" t="s">
        <v>13</v>
      </c>
      <c r="G1" s="44" t="s">
        <v>14</v>
      </c>
      <c r="H1" s="47" t="s">
        <v>15</v>
      </c>
      <c r="I1" s="47" t="s">
        <v>110</v>
      </c>
      <c r="J1" s="47" t="s">
        <v>111</v>
      </c>
      <c r="K1" s="46" t="s">
        <v>112</v>
      </c>
      <c r="L1" s="48" t="s">
        <v>113</v>
      </c>
      <c r="M1" s="49" t="s">
        <v>114</v>
      </c>
      <c r="N1" s="50" t="s">
        <v>115</v>
      </c>
      <c r="O1" s="50" t="s">
        <v>116</v>
      </c>
      <c r="P1" s="50" t="s">
        <v>117</v>
      </c>
      <c r="Q1" s="50" t="s">
        <v>135</v>
      </c>
      <c r="R1" s="50" t="s">
        <v>167</v>
      </c>
      <c r="S1" s="50" t="s">
        <v>168</v>
      </c>
      <c r="T1" s="50" t="s">
        <v>169</v>
      </c>
      <c r="U1" s="50" t="s">
        <v>170</v>
      </c>
      <c r="V1" s="51" t="s">
        <v>171</v>
      </c>
      <c r="W1" s="52" t="s">
        <v>172</v>
      </c>
      <c r="X1" s="52" t="s">
        <v>173</v>
      </c>
      <c r="Y1" s="52" t="s">
        <v>73</v>
      </c>
      <c r="Z1" s="52" t="s">
        <v>74</v>
      </c>
      <c r="AA1" s="52" t="s">
        <v>75</v>
      </c>
      <c r="AB1" s="52" t="s">
        <v>76</v>
      </c>
      <c r="AC1" s="52" t="s">
        <v>77</v>
      </c>
      <c r="AD1" s="52" t="s">
        <v>78</v>
      </c>
      <c r="AE1" s="53" t="s">
        <v>79</v>
      </c>
      <c r="AF1" s="54" t="s">
        <v>259</v>
      </c>
      <c r="AG1" s="54" t="s">
        <v>260</v>
      </c>
      <c r="AH1" s="55" t="s">
        <v>261</v>
      </c>
      <c r="AI1" s="55" t="s">
        <v>262</v>
      </c>
      <c r="AJ1" s="55" t="s">
        <v>263</v>
      </c>
      <c r="AK1" s="55" t="s">
        <v>264</v>
      </c>
      <c r="AL1" s="56" t="s">
        <v>179</v>
      </c>
      <c r="AM1" s="57" t="s">
        <v>180</v>
      </c>
      <c r="AN1" s="57" t="s">
        <v>181</v>
      </c>
      <c r="AO1" s="58" t="s">
        <v>182</v>
      </c>
      <c r="AP1" s="59" t="s">
        <v>183</v>
      </c>
      <c r="AQ1" s="60" t="s">
        <v>224</v>
      </c>
      <c r="AR1" s="61" t="s">
        <v>145</v>
      </c>
      <c r="AS1" s="62" t="s">
        <v>146</v>
      </c>
      <c r="AT1" s="63" t="s">
        <v>147</v>
      </c>
      <c r="AU1" s="64" t="s">
        <v>152</v>
      </c>
      <c r="AV1" s="63" t="s">
        <v>153</v>
      </c>
      <c r="AW1" s="64" t="s">
        <v>154</v>
      </c>
      <c r="AX1" s="63" t="s">
        <v>155</v>
      </c>
      <c r="AY1" s="64" t="s">
        <v>156</v>
      </c>
      <c r="AZ1" s="63" t="s">
        <v>157</v>
      </c>
      <c r="BA1" s="65" t="s">
        <v>158</v>
      </c>
      <c r="BB1" s="63" t="s">
        <v>159</v>
      </c>
      <c r="BC1" s="65" t="s">
        <v>160</v>
      </c>
      <c r="BD1" s="47" t="s">
        <v>58</v>
      </c>
      <c r="BE1" s="47" t="s">
        <v>59</v>
      </c>
      <c r="BF1" s="47" t="s">
        <v>60</v>
      </c>
      <c r="BG1" s="47" t="s">
        <v>61</v>
      </c>
      <c r="BH1" s="47" t="s">
        <v>62</v>
      </c>
      <c r="BI1" s="45" t="s">
        <v>63</v>
      </c>
      <c r="BJ1" s="45" t="s">
        <v>64</v>
      </c>
      <c r="BK1" s="47" t="s">
        <v>161</v>
      </c>
      <c r="BL1" s="47" t="s">
        <v>162</v>
      </c>
      <c r="BM1" s="45" t="s">
        <v>163</v>
      </c>
      <c r="BN1" s="47" t="s">
        <v>164</v>
      </c>
      <c r="BO1" s="44" t="s">
        <v>238</v>
      </c>
    </row>
    <row r="2" spans="1:67" ht="12" customHeight="1" x14ac:dyDescent="0.15">
      <c r="A2" s="66">
        <v>3132</v>
      </c>
      <c r="B2" s="103">
        <v>41450</v>
      </c>
      <c r="C2" s="68" t="s">
        <v>216</v>
      </c>
      <c r="D2" s="69" t="s">
        <v>213</v>
      </c>
      <c r="E2" s="69"/>
      <c r="F2" s="69" t="s">
        <v>217</v>
      </c>
      <c r="G2" s="67">
        <v>41455</v>
      </c>
      <c r="H2" s="70" t="s">
        <v>218</v>
      </c>
      <c r="I2" s="70" t="s">
        <v>219</v>
      </c>
      <c r="J2" s="70"/>
      <c r="K2" s="69" t="s">
        <v>213</v>
      </c>
      <c r="L2" s="69" t="s">
        <v>245</v>
      </c>
      <c r="M2" s="69">
        <v>87.4</v>
      </c>
      <c r="N2" s="69">
        <v>19.78</v>
      </c>
      <c r="O2" s="69"/>
      <c r="P2" s="69"/>
      <c r="Q2" s="69"/>
      <c r="R2" s="71"/>
      <c r="S2" s="69"/>
      <c r="T2" s="69"/>
      <c r="U2" s="69"/>
      <c r="V2" s="69"/>
      <c r="W2" s="69"/>
      <c r="X2" s="69"/>
      <c r="Y2" s="69"/>
      <c r="Z2" s="69"/>
      <c r="AA2" s="69"/>
      <c r="AB2" s="69"/>
      <c r="AC2" s="69"/>
      <c r="AD2" s="69"/>
      <c r="AE2" s="69"/>
      <c r="AF2" s="69"/>
      <c r="AG2" s="69"/>
      <c r="AH2" s="69"/>
      <c r="AI2" s="69"/>
      <c r="AJ2" s="69"/>
      <c r="AK2" s="69"/>
      <c r="AL2" s="69" t="s">
        <v>250</v>
      </c>
      <c r="AM2" s="70" t="s">
        <v>219</v>
      </c>
      <c r="AN2" s="70"/>
      <c r="AO2" s="70"/>
      <c r="AP2" s="72" t="s">
        <v>251</v>
      </c>
      <c r="AQ2" s="70">
        <v>6</v>
      </c>
      <c r="AR2" s="70" t="s">
        <v>220</v>
      </c>
      <c r="AS2" s="69"/>
      <c r="AT2" s="104">
        <v>0</v>
      </c>
      <c r="AU2" s="104">
        <v>12</v>
      </c>
      <c r="AV2" s="104">
        <v>0</v>
      </c>
      <c r="AW2" s="104">
        <v>0</v>
      </c>
      <c r="AX2" s="104">
        <v>0</v>
      </c>
      <c r="AY2" s="104">
        <v>0</v>
      </c>
      <c r="AZ2" s="104">
        <v>0</v>
      </c>
      <c r="BA2" s="104">
        <v>0</v>
      </c>
      <c r="BB2" s="104">
        <v>0</v>
      </c>
      <c r="BC2" s="104">
        <v>0</v>
      </c>
      <c r="BD2" s="70">
        <v>12</v>
      </c>
      <c r="BE2" s="70" t="s">
        <v>219</v>
      </c>
      <c r="BF2" s="70">
        <v>0</v>
      </c>
      <c r="BG2" s="70" t="s">
        <v>219</v>
      </c>
      <c r="BH2" s="70"/>
      <c r="BI2" s="69"/>
      <c r="BJ2" s="69"/>
      <c r="BK2" s="70"/>
      <c r="BL2" s="70" t="s">
        <v>214</v>
      </c>
      <c r="BM2" s="69" t="s">
        <v>215</v>
      </c>
      <c r="BN2" t="s">
        <v>225</v>
      </c>
      <c r="BO2" s="73" t="s">
        <v>133</v>
      </c>
    </row>
    <row r="3" spans="1:67" ht="12" customHeight="1" x14ac:dyDescent="0.15">
      <c r="A3" s="66">
        <v>1765</v>
      </c>
      <c r="B3" s="105">
        <v>41475</v>
      </c>
      <c r="C3" s="68" t="s">
        <v>216</v>
      </c>
      <c r="D3" s="69" t="s">
        <v>213</v>
      </c>
      <c r="E3" s="69"/>
      <c r="F3" s="69" t="s">
        <v>217</v>
      </c>
      <c r="G3" s="67">
        <v>41467</v>
      </c>
      <c r="H3" s="70" t="s">
        <v>218</v>
      </c>
      <c r="I3" s="70" t="s">
        <v>219</v>
      </c>
      <c r="J3" s="70"/>
      <c r="K3" s="69" t="s">
        <v>249</v>
      </c>
      <c r="L3" s="69" t="s">
        <v>50</v>
      </c>
      <c r="M3" s="69">
        <v>74.400000000000006</v>
      </c>
      <c r="N3" s="69">
        <v>21.45</v>
      </c>
      <c r="O3" s="69"/>
      <c r="P3" s="69"/>
      <c r="Q3" s="69"/>
      <c r="R3" s="71"/>
      <c r="S3" s="69"/>
      <c r="T3" s="69"/>
      <c r="U3" s="69"/>
      <c r="V3" s="69"/>
      <c r="W3" s="69"/>
      <c r="X3" s="69"/>
      <c r="Y3" s="69"/>
      <c r="Z3" s="69"/>
      <c r="AA3" s="69"/>
      <c r="AB3" s="69"/>
      <c r="AC3" s="69"/>
      <c r="AD3" s="69"/>
      <c r="AE3" s="69"/>
      <c r="AF3" s="69"/>
      <c r="AG3" s="69"/>
      <c r="AH3" s="69"/>
      <c r="AI3" s="69"/>
      <c r="AJ3" s="69"/>
      <c r="AK3" s="69"/>
      <c r="AL3" t="s">
        <v>250</v>
      </c>
      <c r="AM3" s="70" t="s">
        <v>219</v>
      </c>
      <c r="AN3" s="70"/>
      <c r="AO3" s="70"/>
      <c r="AP3" s="72"/>
      <c r="AQ3" s="70"/>
      <c r="AR3" s="70" t="s">
        <v>220</v>
      </c>
      <c r="AS3" s="69"/>
      <c r="AT3" s="70">
        <v>0</v>
      </c>
      <c r="AU3" s="70">
        <v>0</v>
      </c>
      <c r="AV3" s="70">
        <v>0</v>
      </c>
      <c r="AW3" s="70">
        <v>14</v>
      </c>
      <c r="AX3" s="70">
        <v>0</v>
      </c>
      <c r="AY3" s="70">
        <v>0</v>
      </c>
      <c r="AZ3" s="70">
        <v>0</v>
      </c>
      <c r="BA3" s="70">
        <v>2</v>
      </c>
      <c r="BB3" s="70">
        <v>0</v>
      </c>
      <c r="BC3" s="70">
        <v>0</v>
      </c>
      <c r="BD3" s="70">
        <v>0</v>
      </c>
      <c r="BE3" s="70" t="s">
        <v>219</v>
      </c>
      <c r="BF3" s="70">
        <v>12</v>
      </c>
      <c r="BG3" s="70" t="s">
        <v>219</v>
      </c>
      <c r="BH3" s="70"/>
      <c r="BI3" s="69"/>
      <c r="BJ3" s="69" t="s">
        <v>268</v>
      </c>
      <c r="BK3" s="70">
        <v>50</v>
      </c>
      <c r="BL3" s="70" t="s">
        <v>214</v>
      </c>
      <c r="BM3" s="69"/>
      <c r="BN3" t="s">
        <v>106</v>
      </c>
      <c r="BO3" s="73" t="s">
        <v>133</v>
      </c>
    </row>
    <row r="4" spans="1:67" ht="12" customHeight="1" x14ac:dyDescent="0.15">
      <c r="A4" s="66">
        <v>2295</v>
      </c>
      <c r="B4" s="105">
        <v>41475</v>
      </c>
      <c r="C4" s="68" t="s">
        <v>216</v>
      </c>
      <c r="D4" s="69" t="s">
        <v>213</v>
      </c>
      <c r="E4" s="69"/>
      <c r="F4" s="69" t="s">
        <v>217</v>
      </c>
      <c r="G4" s="67">
        <v>41469</v>
      </c>
      <c r="H4" s="70" t="s">
        <v>218</v>
      </c>
      <c r="I4" s="70" t="s">
        <v>219</v>
      </c>
      <c r="J4" s="70"/>
      <c r="K4" s="69" t="s">
        <v>131</v>
      </c>
      <c r="L4" s="69" t="s">
        <v>132</v>
      </c>
      <c r="M4" s="69">
        <v>86.44</v>
      </c>
      <c r="N4" s="69">
        <v>20.99</v>
      </c>
      <c r="O4" s="69"/>
      <c r="P4" s="69"/>
      <c r="Q4" s="69"/>
      <c r="R4" s="71"/>
      <c r="S4" s="69"/>
      <c r="T4" s="69"/>
      <c r="U4" s="69"/>
      <c r="V4" s="69"/>
      <c r="W4" s="69"/>
      <c r="X4" s="69"/>
      <c r="Y4" s="69"/>
      <c r="Z4" s="69"/>
      <c r="AA4" s="69"/>
      <c r="AB4" s="69"/>
      <c r="AC4" s="69"/>
      <c r="AD4" s="69"/>
      <c r="AE4" s="69"/>
      <c r="AF4" s="69"/>
      <c r="AG4" s="69"/>
      <c r="AH4" s="69"/>
      <c r="AI4" s="69"/>
      <c r="AJ4" s="69"/>
      <c r="AK4" s="69"/>
      <c r="AL4" s="69" t="s">
        <v>250</v>
      </c>
      <c r="AM4" s="70" t="s">
        <v>219</v>
      </c>
      <c r="AN4" s="70"/>
      <c r="AO4" s="70"/>
      <c r="AP4" s="72" t="s">
        <v>251</v>
      </c>
      <c r="AQ4" s="70">
        <v>9</v>
      </c>
      <c r="AR4" s="70" t="s">
        <v>220</v>
      </c>
      <c r="AS4" s="69"/>
      <c r="AT4" s="70">
        <v>0</v>
      </c>
      <c r="AU4" s="70">
        <v>0</v>
      </c>
      <c r="AV4" s="70">
        <v>0</v>
      </c>
      <c r="AW4" s="70">
        <v>10</v>
      </c>
      <c r="AX4" s="70">
        <v>0</v>
      </c>
      <c r="AY4" s="70">
        <v>0</v>
      </c>
      <c r="AZ4" s="70">
        <v>0</v>
      </c>
      <c r="BA4" s="70">
        <v>0</v>
      </c>
      <c r="BB4" s="70">
        <v>0</v>
      </c>
      <c r="BC4" s="70">
        <v>0</v>
      </c>
      <c r="BD4" s="70">
        <v>0</v>
      </c>
      <c r="BE4" s="70" t="s">
        <v>219</v>
      </c>
      <c r="BF4" s="70">
        <v>12</v>
      </c>
      <c r="BG4" s="70" t="s">
        <v>219</v>
      </c>
      <c r="BH4" s="70"/>
      <c r="BI4" s="74"/>
      <c r="BJ4" s="74"/>
      <c r="BK4" s="70"/>
      <c r="BL4" s="70" t="s">
        <v>214</v>
      </c>
      <c r="BM4" s="74"/>
      <c r="BN4" t="s">
        <v>226</v>
      </c>
      <c r="BO4" t="s">
        <v>133</v>
      </c>
    </row>
    <row r="5" spans="1:67" ht="12" customHeight="1" x14ac:dyDescent="0.15">
      <c r="A5" s="66">
        <v>3133</v>
      </c>
      <c r="B5" s="103">
        <v>41450</v>
      </c>
      <c r="C5" s="68" t="s">
        <v>216</v>
      </c>
      <c r="D5" s="69" t="s">
        <v>213</v>
      </c>
      <c r="E5" s="69"/>
      <c r="F5" s="69" t="s">
        <v>254</v>
      </c>
      <c r="G5" s="67">
        <v>41455</v>
      </c>
      <c r="H5" s="70" t="s">
        <v>218</v>
      </c>
      <c r="I5" s="70" t="s">
        <v>219</v>
      </c>
      <c r="J5" s="70"/>
      <c r="K5" s="69" t="s">
        <v>213</v>
      </c>
      <c r="L5" s="69" t="s">
        <v>246</v>
      </c>
      <c r="M5" s="69">
        <v>109.2</v>
      </c>
      <c r="N5" s="69">
        <v>18.21</v>
      </c>
      <c r="O5" s="69" t="s">
        <v>267</v>
      </c>
      <c r="P5" s="69">
        <v>5500</v>
      </c>
      <c r="Q5" s="69">
        <v>19.78</v>
      </c>
      <c r="R5" s="71"/>
      <c r="S5" s="69"/>
      <c r="T5" s="69"/>
      <c r="U5" s="69"/>
      <c r="V5" s="69"/>
      <c r="W5" s="69"/>
      <c r="X5" s="69"/>
      <c r="Y5" s="69"/>
      <c r="Z5" s="69"/>
      <c r="AA5" s="69"/>
      <c r="AB5" s="69"/>
      <c r="AC5" s="69"/>
      <c r="AD5" s="69"/>
      <c r="AE5" s="69"/>
      <c r="AF5" s="69"/>
      <c r="AG5" s="69"/>
      <c r="AH5" s="69"/>
      <c r="AI5" s="69"/>
      <c r="AJ5" s="69"/>
      <c r="AK5" s="69"/>
      <c r="AL5" s="69" t="s">
        <v>223</v>
      </c>
      <c r="AM5" s="70" t="s">
        <v>219</v>
      </c>
      <c r="AN5" s="70"/>
      <c r="AO5" s="70"/>
      <c r="AP5" s="72" t="s">
        <v>247</v>
      </c>
      <c r="AQ5" s="70">
        <v>6</v>
      </c>
      <c r="AR5" s="70" t="s">
        <v>220</v>
      </c>
      <c r="AS5" s="69"/>
      <c r="AT5" s="104">
        <v>0</v>
      </c>
      <c r="AU5" s="104">
        <v>12</v>
      </c>
      <c r="AV5" s="104">
        <v>0</v>
      </c>
      <c r="AW5" s="104">
        <v>0</v>
      </c>
      <c r="AX5" s="104">
        <v>0</v>
      </c>
      <c r="AY5" s="104">
        <v>0</v>
      </c>
      <c r="AZ5" s="104">
        <v>0</v>
      </c>
      <c r="BA5" s="104">
        <v>0</v>
      </c>
      <c r="BB5" s="104">
        <v>0</v>
      </c>
      <c r="BC5" s="104">
        <v>0</v>
      </c>
      <c r="BD5" s="70">
        <v>12</v>
      </c>
      <c r="BE5" s="70" t="s">
        <v>219</v>
      </c>
      <c r="BF5" s="70">
        <v>0</v>
      </c>
      <c r="BG5" s="70" t="s">
        <v>219</v>
      </c>
      <c r="BH5" s="70"/>
      <c r="BI5" s="69"/>
      <c r="BJ5" s="69"/>
      <c r="BK5" s="70"/>
      <c r="BL5" s="70" t="s">
        <v>214</v>
      </c>
      <c r="BM5" s="69" t="s">
        <v>215</v>
      </c>
      <c r="BN5" t="s">
        <v>225</v>
      </c>
      <c r="BO5" s="73" t="s">
        <v>133</v>
      </c>
    </row>
    <row r="6" spans="1:67" ht="12" customHeight="1" x14ac:dyDescent="0.15">
      <c r="A6" s="66">
        <v>2296</v>
      </c>
      <c r="B6" s="105">
        <v>41475</v>
      </c>
      <c r="C6" s="68" t="s">
        <v>216</v>
      </c>
      <c r="D6" s="69" t="s">
        <v>213</v>
      </c>
      <c r="E6" s="69"/>
      <c r="F6" s="69" t="s">
        <v>254</v>
      </c>
      <c r="G6" s="67">
        <v>41469</v>
      </c>
      <c r="H6" s="70" t="s">
        <v>218</v>
      </c>
      <c r="I6" s="70" t="s">
        <v>219</v>
      </c>
      <c r="J6" s="70"/>
      <c r="K6" s="69" t="s">
        <v>131</v>
      </c>
      <c r="L6" s="69" t="s">
        <v>132</v>
      </c>
      <c r="M6" s="69">
        <v>108</v>
      </c>
      <c r="N6" s="69">
        <v>19.05</v>
      </c>
      <c r="O6" s="69" t="s">
        <v>222</v>
      </c>
      <c r="P6" s="69">
        <v>5500</v>
      </c>
      <c r="Q6" s="69">
        <v>20.63</v>
      </c>
      <c r="R6" s="71"/>
      <c r="S6" s="69"/>
      <c r="T6" s="69"/>
      <c r="U6" s="69"/>
      <c r="V6" s="69"/>
      <c r="W6" s="69"/>
      <c r="X6" s="69"/>
      <c r="Y6" s="69"/>
      <c r="Z6" s="69"/>
      <c r="AA6" s="69"/>
      <c r="AB6" s="69"/>
      <c r="AC6" s="69"/>
      <c r="AD6" s="69"/>
      <c r="AE6" s="69"/>
      <c r="AF6" s="69"/>
      <c r="AG6" s="69"/>
      <c r="AH6" s="69"/>
      <c r="AI6" s="69"/>
      <c r="AJ6" s="69"/>
      <c r="AK6" s="69"/>
      <c r="AL6" s="69" t="s">
        <v>223</v>
      </c>
      <c r="AM6" s="70" t="s">
        <v>219</v>
      </c>
      <c r="AN6" s="70"/>
      <c r="AO6" s="70"/>
      <c r="AP6" s="72" t="s">
        <v>251</v>
      </c>
      <c r="AQ6" s="70">
        <v>9</v>
      </c>
      <c r="AR6" s="70" t="s">
        <v>220</v>
      </c>
      <c r="AS6" s="69"/>
      <c r="AT6" s="70">
        <v>0</v>
      </c>
      <c r="AU6" s="70">
        <v>0</v>
      </c>
      <c r="AV6" s="70">
        <v>0</v>
      </c>
      <c r="AW6" s="70">
        <v>10</v>
      </c>
      <c r="AX6" s="70">
        <v>0</v>
      </c>
      <c r="AY6" s="70">
        <v>0</v>
      </c>
      <c r="AZ6" s="70">
        <v>0</v>
      </c>
      <c r="BA6" s="70">
        <v>0</v>
      </c>
      <c r="BB6" s="70">
        <v>0</v>
      </c>
      <c r="BC6" s="70">
        <v>0</v>
      </c>
      <c r="BD6" s="70">
        <v>0</v>
      </c>
      <c r="BE6" s="70" t="s">
        <v>219</v>
      </c>
      <c r="BF6" s="70">
        <v>12</v>
      </c>
      <c r="BG6" s="70" t="s">
        <v>219</v>
      </c>
      <c r="BH6" s="70"/>
      <c r="BI6" s="74"/>
      <c r="BJ6" s="74"/>
      <c r="BK6" s="70"/>
      <c r="BL6" s="70" t="s">
        <v>214</v>
      </c>
      <c r="BM6" s="74"/>
      <c r="BN6" t="s">
        <v>226</v>
      </c>
      <c r="BO6" t="s">
        <v>133</v>
      </c>
    </row>
    <row r="7" spans="1:67" ht="12" customHeight="1" x14ac:dyDescent="0.15">
      <c r="A7" s="66">
        <v>3135</v>
      </c>
      <c r="B7" s="103">
        <v>41450</v>
      </c>
      <c r="C7" s="68" t="s">
        <v>216</v>
      </c>
      <c r="D7" s="69" t="s">
        <v>213</v>
      </c>
      <c r="E7" s="69"/>
      <c r="F7" s="69" t="s">
        <v>134</v>
      </c>
      <c r="G7" s="67">
        <v>41455</v>
      </c>
      <c r="H7" s="70" t="s">
        <v>218</v>
      </c>
      <c r="I7" s="70" t="s">
        <v>219</v>
      </c>
      <c r="J7" s="70"/>
      <c r="K7" s="69" t="s">
        <v>213</v>
      </c>
      <c r="L7" s="69" t="s">
        <v>248</v>
      </c>
      <c r="M7" s="69">
        <v>87.4</v>
      </c>
      <c r="N7" s="69">
        <v>19.78</v>
      </c>
      <c r="O7" s="69"/>
      <c r="P7" s="69"/>
      <c r="Q7" s="69"/>
      <c r="R7" s="71"/>
      <c r="S7" s="69"/>
      <c r="T7" s="69"/>
      <c r="U7" s="69"/>
      <c r="V7" s="69"/>
      <c r="W7" s="69"/>
      <c r="X7" s="69"/>
      <c r="Y7" s="69"/>
      <c r="Z7" s="69"/>
      <c r="AA7" s="69"/>
      <c r="AB7" s="69"/>
      <c r="AC7" s="69"/>
      <c r="AD7" s="69"/>
      <c r="AE7" s="69">
        <v>11.9</v>
      </c>
      <c r="AF7" s="69"/>
      <c r="AG7" s="69"/>
      <c r="AH7" s="69"/>
      <c r="AI7" s="69"/>
      <c r="AJ7" s="69"/>
      <c r="AK7" s="69"/>
      <c r="AL7" s="69" t="s">
        <v>242</v>
      </c>
      <c r="AM7" s="70" t="s">
        <v>219</v>
      </c>
      <c r="AN7" s="70"/>
      <c r="AO7" s="70"/>
      <c r="AP7" s="72" t="s">
        <v>247</v>
      </c>
      <c r="AQ7" s="70">
        <v>6</v>
      </c>
      <c r="AR7" s="70" t="s">
        <v>220</v>
      </c>
      <c r="AS7" s="69"/>
      <c r="AT7" s="104">
        <v>0</v>
      </c>
      <c r="AU7" s="104">
        <v>12</v>
      </c>
      <c r="AV7" s="104">
        <v>0</v>
      </c>
      <c r="AW7" s="104">
        <v>0</v>
      </c>
      <c r="AX7" s="104">
        <v>0</v>
      </c>
      <c r="AY7" s="104">
        <v>0</v>
      </c>
      <c r="AZ7" s="104">
        <v>0</v>
      </c>
      <c r="BA7" s="104">
        <v>0</v>
      </c>
      <c r="BB7" s="104">
        <v>0</v>
      </c>
      <c r="BC7" s="104">
        <v>0</v>
      </c>
      <c r="BD7" s="70">
        <v>12</v>
      </c>
      <c r="BE7" s="70" t="s">
        <v>219</v>
      </c>
      <c r="BF7" s="70">
        <v>0</v>
      </c>
      <c r="BG7" s="70" t="s">
        <v>219</v>
      </c>
      <c r="BH7" s="70"/>
      <c r="BI7" s="69"/>
      <c r="BJ7" s="69"/>
      <c r="BK7" s="70"/>
      <c r="BL7" s="70" t="s">
        <v>214</v>
      </c>
      <c r="BM7" s="69" t="s">
        <v>215</v>
      </c>
      <c r="BN7" t="s">
        <v>225</v>
      </c>
      <c r="BO7" s="73" t="s">
        <v>133</v>
      </c>
    </row>
    <row r="8" spans="1:67" ht="12" customHeight="1" x14ac:dyDescent="0.15">
      <c r="A8" s="66">
        <v>1766</v>
      </c>
      <c r="B8" s="105">
        <v>41475</v>
      </c>
      <c r="C8" s="68" t="s">
        <v>216</v>
      </c>
      <c r="D8" s="69" t="s">
        <v>213</v>
      </c>
      <c r="E8" s="69"/>
      <c r="F8" s="69" t="s">
        <v>134</v>
      </c>
      <c r="G8" s="67">
        <v>41467</v>
      </c>
      <c r="H8" s="70" t="s">
        <v>218</v>
      </c>
      <c r="I8" s="70" t="s">
        <v>219</v>
      </c>
      <c r="J8" s="70"/>
      <c r="K8" s="69" t="s">
        <v>249</v>
      </c>
      <c r="L8" s="69" t="s">
        <v>50</v>
      </c>
      <c r="M8" s="69">
        <v>74.400000000000006</v>
      </c>
      <c r="N8" s="69">
        <v>21.45</v>
      </c>
      <c r="O8" s="69"/>
      <c r="P8" s="69"/>
      <c r="Q8" s="69"/>
      <c r="R8" s="71"/>
      <c r="S8" s="69"/>
      <c r="T8" s="69"/>
      <c r="U8" s="69"/>
      <c r="V8" s="69"/>
      <c r="W8" s="69"/>
      <c r="X8" s="69"/>
      <c r="Y8" s="69"/>
      <c r="Z8" s="69"/>
      <c r="AA8" s="69"/>
      <c r="AB8" s="69"/>
      <c r="AC8" s="69"/>
      <c r="AD8" s="69"/>
      <c r="AE8" s="69">
        <v>11.68</v>
      </c>
      <c r="AF8" s="69"/>
      <c r="AG8" s="69"/>
      <c r="AH8" s="69"/>
      <c r="AI8" s="69"/>
      <c r="AJ8" s="69"/>
      <c r="AK8" s="69"/>
      <c r="AL8" s="69" t="s">
        <v>242</v>
      </c>
      <c r="AM8" s="70" t="s">
        <v>219</v>
      </c>
      <c r="AN8" s="70"/>
      <c r="AO8" s="70"/>
      <c r="AP8" s="72"/>
      <c r="AQ8" s="70"/>
      <c r="AR8" s="70" t="s">
        <v>220</v>
      </c>
      <c r="AS8" s="69"/>
      <c r="AT8" s="70">
        <v>0</v>
      </c>
      <c r="AU8" s="70">
        <v>0</v>
      </c>
      <c r="AV8" s="70">
        <v>0</v>
      </c>
      <c r="AW8" s="70">
        <v>14</v>
      </c>
      <c r="AX8" s="70">
        <v>0</v>
      </c>
      <c r="AY8" s="70">
        <v>0</v>
      </c>
      <c r="AZ8" s="70">
        <v>0</v>
      </c>
      <c r="BA8" s="70">
        <v>2</v>
      </c>
      <c r="BB8" s="70">
        <v>0</v>
      </c>
      <c r="BC8" s="70">
        <v>0</v>
      </c>
      <c r="BD8" s="70">
        <v>0</v>
      </c>
      <c r="BE8" s="70" t="s">
        <v>219</v>
      </c>
      <c r="BF8" s="70">
        <v>12</v>
      </c>
      <c r="BG8" s="70" t="s">
        <v>219</v>
      </c>
      <c r="BH8" s="70"/>
      <c r="BI8" s="69"/>
      <c r="BJ8" s="69" t="s">
        <v>268</v>
      </c>
      <c r="BK8" s="70">
        <v>50</v>
      </c>
      <c r="BL8" s="70" t="s">
        <v>214</v>
      </c>
      <c r="BM8" s="69"/>
      <c r="BN8" t="s">
        <v>106</v>
      </c>
      <c r="BO8" s="73" t="s">
        <v>133</v>
      </c>
    </row>
    <row r="9" spans="1:67" ht="12" customHeight="1" x14ac:dyDescent="0.15">
      <c r="A9" s="66">
        <v>2297</v>
      </c>
      <c r="B9" s="105">
        <v>41475</v>
      </c>
      <c r="C9" s="68" t="s">
        <v>216</v>
      </c>
      <c r="D9" s="69" t="s">
        <v>213</v>
      </c>
      <c r="E9" s="69"/>
      <c r="F9" s="69" t="s">
        <v>134</v>
      </c>
      <c r="G9" s="67">
        <v>41469</v>
      </c>
      <c r="H9" s="70" t="s">
        <v>218</v>
      </c>
      <c r="I9" s="70" t="s">
        <v>219</v>
      </c>
      <c r="J9" s="70"/>
      <c r="K9" s="69" t="s">
        <v>131</v>
      </c>
      <c r="L9" s="69" t="s">
        <v>132</v>
      </c>
      <c r="M9" s="69">
        <v>86.44</v>
      </c>
      <c r="N9" s="69">
        <v>20.99</v>
      </c>
      <c r="O9" s="69"/>
      <c r="P9" s="69"/>
      <c r="Q9" s="69"/>
      <c r="R9" s="71"/>
      <c r="S9" s="69"/>
      <c r="T9" s="69"/>
      <c r="U9" s="69"/>
      <c r="V9" s="69"/>
      <c r="W9" s="69"/>
      <c r="X9" s="69"/>
      <c r="Y9" s="69"/>
      <c r="Z9" s="69"/>
      <c r="AA9" s="69"/>
      <c r="AB9" s="69"/>
      <c r="AC9" s="69"/>
      <c r="AD9" s="69"/>
      <c r="AE9" s="69">
        <v>12.67</v>
      </c>
      <c r="AF9" s="69"/>
      <c r="AG9" s="69"/>
      <c r="AH9" s="69"/>
      <c r="AI9" s="69"/>
      <c r="AJ9" s="69"/>
      <c r="AK9" s="69"/>
      <c r="AL9" s="69" t="s">
        <v>242</v>
      </c>
      <c r="AM9" s="70" t="s">
        <v>219</v>
      </c>
      <c r="AN9" s="70"/>
      <c r="AO9" s="70"/>
      <c r="AP9" s="72" t="s">
        <v>251</v>
      </c>
      <c r="AQ9" s="70">
        <v>9</v>
      </c>
      <c r="AR9" s="70" t="s">
        <v>220</v>
      </c>
      <c r="AS9" s="69"/>
      <c r="AT9" s="70">
        <v>0</v>
      </c>
      <c r="AU9" s="70">
        <v>0</v>
      </c>
      <c r="AV9" s="70">
        <v>0</v>
      </c>
      <c r="AW9" s="70">
        <v>10</v>
      </c>
      <c r="AX9" s="70">
        <v>0</v>
      </c>
      <c r="AY9" s="70">
        <v>0</v>
      </c>
      <c r="AZ9" s="70">
        <v>0</v>
      </c>
      <c r="BA9" s="70">
        <v>0</v>
      </c>
      <c r="BB9" s="70">
        <v>0</v>
      </c>
      <c r="BC9" s="70">
        <v>0</v>
      </c>
      <c r="BD9" s="70">
        <v>0</v>
      </c>
      <c r="BE9" s="70" t="s">
        <v>219</v>
      </c>
      <c r="BF9" s="70">
        <v>12</v>
      </c>
      <c r="BG9" s="70" t="s">
        <v>219</v>
      </c>
      <c r="BH9" s="70"/>
      <c r="BI9" s="74"/>
      <c r="BJ9" s="74"/>
      <c r="BK9" s="70"/>
      <c r="BL9" s="70" t="s">
        <v>214</v>
      </c>
      <c r="BM9" s="74"/>
      <c r="BN9" t="s">
        <v>226</v>
      </c>
      <c r="BO9" t="s">
        <v>133</v>
      </c>
    </row>
    <row r="10" spans="1:67" ht="12" customHeight="1" x14ac:dyDescent="0.15">
      <c r="A10" s="66">
        <v>3137</v>
      </c>
      <c r="B10" s="103">
        <v>41450</v>
      </c>
      <c r="C10" s="68" t="s">
        <v>216</v>
      </c>
      <c r="D10" s="69" t="s">
        <v>213</v>
      </c>
      <c r="E10" s="69"/>
      <c r="F10" s="69" t="s">
        <v>227</v>
      </c>
      <c r="G10" s="67">
        <v>41455</v>
      </c>
      <c r="H10" s="70" t="s">
        <v>218</v>
      </c>
      <c r="I10" s="70" t="s">
        <v>219</v>
      </c>
      <c r="J10" s="70"/>
      <c r="K10" s="69" t="s">
        <v>213</v>
      </c>
      <c r="L10" s="69" t="s">
        <v>248</v>
      </c>
      <c r="M10" s="69">
        <v>87.4</v>
      </c>
      <c r="N10" s="69">
        <v>26.08</v>
      </c>
      <c r="O10" s="69"/>
      <c r="P10" s="69"/>
      <c r="Q10" s="69"/>
      <c r="R10" s="71"/>
      <c r="S10" s="69"/>
      <c r="T10" s="69"/>
      <c r="U10" s="69"/>
      <c r="V10" s="69"/>
      <c r="W10" s="69">
        <v>14.66</v>
      </c>
      <c r="X10" s="69"/>
      <c r="Y10" s="69"/>
      <c r="Z10" s="69"/>
      <c r="AA10" s="69"/>
      <c r="AB10" s="69"/>
      <c r="AC10" s="69"/>
      <c r="AD10" s="69"/>
      <c r="AE10" s="69"/>
      <c r="AF10" s="69"/>
      <c r="AG10" s="69"/>
      <c r="AH10" s="69">
        <v>18.649999999999999</v>
      </c>
      <c r="AI10" s="69"/>
      <c r="AJ10" s="69"/>
      <c r="AK10" s="69"/>
      <c r="AL10" s="69" t="s">
        <v>244</v>
      </c>
      <c r="AM10" s="70" t="s">
        <v>219</v>
      </c>
      <c r="AN10" s="70"/>
      <c r="AO10" s="70"/>
      <c r="AP10" s="72" t="s">
        <v>251</v>
      </c>
      <c r="AQ10" s="70">
        <v>6</v>
      </c>
      <c r="AR10" s="70" t="s">
        <v>220</v>
      </c>
      <c r="AS10" s="69"/>
      <c r="AT10" s="104">
        <v>0</v>
      </c>
      <c r="AU10" s="104">
        <v>12</v>
      </c>
      <c r="AV10" s="104">
        <v>0</v>
      </c>
      <c r="AW10" s="104">
        <v>0</v>
      </c>
      <c r="AX10" s="104">
        <v>0</v>
      </c>
      <c r="AY10" s="104">
        <v>0</v>
      </c>
      <c r="AZ10" s="104">
        <v>0</v>
      </c>
      <c r="BA10" s="104">
        <v>0</v>
      </c>
      <c r="BB10" s="104">
        <v>0</v>
      </c>
      <c r="BC10" s="104">
        <v>0</v>
      </c>
      <c r="BD10" s="70">
        <v>12</v>
      </c>
      <c r="BE10" s="70" t="s">
        <v>219</v>
      </c>
      <c r="BF10" s="70">
        <v>0</v>
      </c>
      <c r="BG10" s="70" t="s">
        <v>219</v>
      </c>
      <c r="BH10" s="70"/>
      <c r="BI10" s="69"/>
      <c r="BJ10" s="69"/>
      <c r="BK10" s="70"/>
      <c r="BL10" s="70" t="s">
        <v>214</v>
      </c>
      <c r="BM10" s="69" t="s">
        <v>215</v>
      </c>
      <c r="BN10" t="s">
        <v>225</v>
      </c>
      <c r="BO10" s="73" t="s">
        <v>133</v>
      </c>
    </row>
    <row r="11" spans="1:67" ht="12" customHeight="1" x14ac:dyDescent="0.15">
      <c r="A11" s="66">
        <v>1767</v>
      </c>
      <c r="B11" s="105">
        <v>41475</v>
      </c>
      <c r="C11" s="68" t="s">
        <v>216</v>
      </c>
      <c r="D11" s="69" t="s">
        <v>213</v>
      </c>
      <c r="E11" s="69"/>
      <c r="F11" s="69" t="s">
        <v>227</v>
      </c>
      <c r="G11" s="67">
        <v>41467</v>
      </c>
      <c r="H11" s="70" t="s">
        <v>218</v>
      </c>
      <c r="I11" s="70" t="s">
        <v>219</v>
      </c>
      <c r="J11" s="70"/>
      <c r="K11" s="69" t="s">
        <v>249</v>
      </c>
      <c r="L11" s="69" t="s">
        <v>50</v>
      </c>
      <c r="M11" s="69">
        <v>73</v>
      </c>
      <c r="N11" s="69">
        <v>27.45</v>
      </c>
      <c r="O11" s="69"/>
      <c r="P11" s="69"/>
      <c r="Q11" s="69"/>
      <c r="R11" s="71"/>
      <c r="S11" s="69"/>
      <c r="T11" s="69"/>
      <c r="U11" s="69"/>
      <c r="V11" s="69"/>
      <c r="W11" s="69">
        <v>14.42</v>
      </c>
      <c r="X11" s="69"/>
      <c r="Y11" s="69"/>
      <c r="Z11" s="69"/>
      <c r="AA11" s="69"/>
      <c r="AB11" s="69"/>
      <c r="AC11" s="69"/>
      <c r="AD11" s="69"/>
      <c r="AE11" s="69"/>
      <c r="AF11" s="69"/>
      <c r="AG11" s="69"/>
      <c r="AH11" s="69">
        <v>18.97</v>
      </c>
      <c r="AI11" s="69"/>
      <c r="AJ11" s="69"/>
      <c r="AK11" s="69"/>
      <c r="AL11" s="69" t="s">
        <v>151</v>
      </c>
      <c r="AM11" s="70" t="s">
        <v>219</v>
      </c>
      <c r="AN11" s="70"/>
      <c r="AO11" s="70"/>
      <c r="AP11" s="72"/>
      <c r="AQ11" s="70"/>
      <c r="AR11" s="70" t="s">
        <v>220</v>
      </c>
      <c r="AS11" s="69"/>
      <c r="AT11" s="70">
        <v>0</v>
      </c>
      <c r="AU11" s="70">
        <v>0</v>
      </c>
      <c r="AV11" s="70">
        <v>0</v>
      </c>
      <c r="AW11" s="70">
        <v>14</v>
      </c>
      <c r="AX11" s="70">
        <v>0</v>
      </c>
      <c r="AY11" s="70">
        <v>0</v>
      </c>
      <c r="AZ11" s="70">
        <v>0</v>
      </c>
      <c r="BA11" s="70">
        <v>2</v>
      </c>
      <c r="BB11" s="70">
        <v>0</v>
      </c>
      <c r="BC11" s="70">
        <v>0</v>
      </c>
      <c r="BD11" s="70">
        <v>0</v>
      </c>
      <c r="BE11" s="70" t="s">
        <v>219</v>
      </c>
      <c r="BF11" s="70">
        <v>12</v>
      </c>
      <c r="BG11" s="70" t="s">
        <v>219</v>
      </c>
      <c r="BH11" s="70"/>
      <c r="BI11" s="69"/>
      <c r="BJ11" s="69" t="s">
        <v>268</v>
      </c>
      <c r="BK11" s="70">
        <v>50</v>
      </c>
      <c r="BL11" s="70" t="s">
        <v>214</v>
      </c>
      <c r="BM11" s="69"/>
      <c r="BN11" t="s">
        <v>106</v>
      </c>
      <c r="BO11" s="73" t="s">
        <v>133</v>
      </c>
    </row>
    <row r="12" spans="1:67" ht="12" customHeight="1" x14ac:dyDescent="0.15">
      <c r="A12" s="66">
        <v>2299</v>
      </c>
      <c r="B12" s="105">
        <v>41475</v>
      </c>
      <c r="C12" s="68" t="s">
        <v>216</v>
      </c>
      <c r="D12" s="69" t="s">
        <v>213</v>
      </c>
      <c r="E12" s="69"/>
      <c r="F12" s="69" t="s">
        <v>227</v>
      </c>
      <c r="G12" s="67">
        <v>41469</v>
      </c>
      <c r="H12" s="70" t="s">
        <v>218</v>
      </c>
      <c r="I12" s="70" t="s">
        <v>219</v>
      </c>
      <c r="J12" s="70"/>
      <c r="K12" s="69" t="s">
        <v>131</v>
      </c>
      <c r="L12" s="69" t="s">
        <v>132</v>
      </c>
      <c r="M12" s="69">
        <v>86.44</v>
      </c>
      <c r="N12" s="69">
        <v>26.89</v>
      </c>
      <c r="O12" s="69"/>
      <c r="P12" s="69"/>
      <c r="Q12" s="69"/>
      <c r="R12" s="71"/>
      <c r="S12" s="69"/>
      <c r="T12" s="69"/>
      <c r="U12" s="69"/>
      <c r="V12" s="69"/>
      <c r="W12" s="69">
        <v>15.13</v>
      </c>
      <c r="X12" s="69"/>
      <c r="Y12" s="69"/>
      <c r="Z12" s="69"/>
      <c r="AA12" s="69"/>
      <c r="AB12" s="69"/>
      <c r="AC12" s="69"/>
      <c r="AD12" s="69"/>
      <c r="AE12" s="69"/>
      <c r="AF12" s="69"/>
      <c r="AG12" s="69"/>
      <c r="AH12" s="69">
        <v>19.190000000000001</v>
      </c>
      <c r="AI12" s="69"/>
      <c r="AJ12" s="69"/>
      <c r="AK12" s="69"/>
      <c r="AL12" s="69" t="s">
        <v>244</v>
      </c>
      <c r="AM12" s="70" t="s">
        <v>219</v>
      </c>
      <c r="AN12" s="70"/>
      <c r="AO12" s="70"/>
      <c r="AP12" s="72" t="s">
        <v>251</v>
      </c>
      <c r="AQ12" s="70">
        <v>9</v>
      </c>
      <c r="AR12" s="70" t="s">
        <v>220</v>
      </c>
      <c r="AS12" s="69"/>
      <c r="AT12" s="70">
        <v>0</v>
      </c>
      <c r="AU12" s="70">
        <v>0</v>
      </c>
      <c r="AV12" s="70">
        <v>0</v>
      </c>
      <c r="AW12" s="70">
        <v>10</v>
      </c>
      <c r="AX12" s="70">
        <v>0</v>
      </c>
      <c r="AY12" s="70">
        <v>0</v>
      </c>
      <c r="AZ12" s="70">
        <v>0</v>
      </c>
      <c r="BA12" s="70">
        <v>0</v>
      </c>
      <c r="BB12" s="70">
        <v>0</v>
      </c>
      <c r="BC12" s="70">
        <v>0</v>
      </c>
      <c r="BD12" s="70">
        <v>0</v>
      </c>
      <c r="BE12" s="70" t="s">
        <v>219</v>
      </c>
      <c r="BF12" s="70">
        <v>12</v>
      </c>
      <c r="BG12" s="70" t="s">
        <v>219</v>
      </c>
      <c r="BH12" s="70"/>
      <c r="BI12" s="74"/>
      <c r="BJ12" s="74"/>
      <c r="BK12" s="70"/>
      <c r="BL12" s="70" t="s">
        <v>214</v>
      </c>
      <c r="BM12" s="74"/>
      <c r="BN12" t="s">
        <v>226</v>
      </c>
      <c r="BO12" t="s">
        <v>133</v>
      </c>
    </row>
  </sheetData>
  <sheetProtection algorithmName="SHA-512" hashValue="VJCBOKNtxlq9PDxsEHuY1I5A4JT53KPnk9Rv57OLBns+XAdB+537r3qnvSebXov4k2oMYQ9wjitOuosuJGvfoQ==" saltValue="shUpShHPKbquFBY2BLSaGg==" spinCount="100000" sheet="1" objects="1" scenarios="1"/>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3585A-E55F-D649-BB34-96C4A23CC827}">
  <sheetPr codeName="Sheet22"/>
  <dimension ref="A1:OT3631"/>
  <sheetViews>
    <sheetView tabSelected="1" zoomScale="130" zoomScaleNormal="130" workbookViewId="0">
      <selection activeCell="G19" sqref="G19"/>
    </sheetView>
  </sheetViews>
  <sheetFormatPr baseColWidth="10" defaultRowHeight="14" x14ac:dyDescent="0.15"/>
  <cols>
    <col min="1" max="1" width="17.1640625" style="159" customWidth="1"/>
    <col min="2" max="2" width="21.1640625" style="159" customWidth="1"/>
    <col min="3" max="7" width="11.83203125" style="159" customWidth="1"/>
    <col min="8" max="9" width="11.83203125" style="159" hidden="1" customWidth="1"/>
    <col min="10" max="14" width="11.83203125" style="159" customWidth="1"/>
    <col min="15" max="18" width="11.83203125" style="159" hidden="1" customWidth="1"/>
    <col min="19" max="22" width="11.83203125" style="159" customWidth="1"/>
    <col min="23" max="33" width="7.5" customWidth="1"/>
    <col min="411" max="16384" width="10.83203125" style="159"/>
  </cols>
  <sheetData>
    <row r="1" spans="1:410" s="140" customFormat="1" x14ac:dyDescent="0.15">
      <c r="A1" s="247" t="s">
        <v>338</v>
      </c>
      <c r="B1" s="247"/>
      <c r="C1" s="247"/>
      <c r="D1" s="247"/>
      <c r="E1" s="247"/>
      <c r="F1" s="247"/>
      <c r="G1" s="248"/>
      <c r="H1" s="248"/>
      <c r="I1" s="248"/>
      <c r="J1" s="248"/>
      <c r="K1" s="248"/>
      <c r="L1" s="248"/>
      <c r="M1" s="248"/>
      <c r="N1" s="248"/>
      <c r="O1" s="248"/>
      <c r="P1" s="248"/>
      <c r="Q1" s="248"/>
      <c r="R1" s="248"/>
      <c r="S1" s="248"/>
      <c r="T1" s="248"/>
      <c r="U1" s="248"/>
      <c r="V1" s="248"/>
      <c r="W1" s="249"/>
      <c r="X1" s="249"/>
      <c r="Y1" s="249"/>
      <c r="Z1" s="249"/>
      <c r="AA1" s="249"/>
      <c r="AB1" s="249"/>
      <c r="AC1" s="249"/>
      <c r="AD1" s="249"/>
      <c r="AE1" s="249"/>
      <c r="AF1" s="249"/>
      <c r="AG1" s="249"/>
      <c r="AH1" s="249"/>
      <c r="AI1" s="249"/>
      <c r="AJ1" s="249"/>
      <c r="AK1" s="249"/>
      <c r="AL1" s="249"/>
      <c r="AM1" s="249"/>
      <c r="AN1" s="249"/>
      <c r="AO1" s="249"/>
      <c r="AP1" s="249"/>
      <c r="AQ1" s="249"/>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row>
    <row r="2" spans="1:410" s="140" customFormat="1" x14ac:dyDescent="0.15">
      <c r="A2" s="250" t="s">
        <v>339</v>
      </c>
      <c r="B2" s="247"/>
      <c r="C2" s="247"/>
      <c r="D2" s="247"/>
      <c r="E2" s="247"/>
      <c r="F2" s="247"/>
      <c r="G2" s="248"/>
      <c r="H2" s="248"/>
      <c r="I2" s="248"/>
      <c r="J2" s="248"/>
      <c r="K2" s="248"/>
      <c r="L2" s="248"/>
      <c r="M2" s="248"/>
      <c r="N2" s="248"/>
      <c r="O2" s="248"/>
      <c r="P2" s="248"/>
      <c r="Q2" s="248"/>
      <c r="R2" s="248"/>
      <c r="S2" s="248"/>
      <c r="T2" s="248"/>
      <c r="U2" s="248"/>
      <c r="V2" s="248"/>
      <c r="W2" s="249"/>
      <c r="X2" s="249"/>
      <c r="Y2" s="249"/>
      <c r="Z2" s="249"/>
      <c r="AA2" s="249"/>
      <c r="AB2" s="249"/>
      <c r="AC2" s="249"/>
      <c r="AD2" s="249"/>
      <c r="AE2" s="249"/>
      <c r="AF2" s="249"/>
      <c r="AG2" s="249"/>
      <c r="AH2" s="249"/>
      <c r="AI2" s="249"/>
      <c r="AJ2" s="249"/>
      <c r="AK2" s="249"/>
      <c r="AL2" s="249"/>
      <c r="AM2" s="249"/>
      <c r="AN2" s="249"/>
      <c r="AO2" s="249"/>
      <c r="AP2" s="249"/>
      <c r="AQ2" s="249"/>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row>
    <row r="3" spans="1:410" s="140" customFormat="1" ht="15" thickBot="1" x14ac:dyDescent="0.2">
      <c r="A3" s="247"/>
      <c r="B3" s="247"/>
      <c r="C3" s="247"/>
      <c r="D3" s="247"/>
      <c r="E3" s="247"/>
      <c r="F3" s="247"/>
      <c r="G3" s="248"/>
      <c r="H3" s="248"/>
      <c r="I3" s="248"/>
      <c r="J3" s="248"/>
      <c r="K3" s="248"/>
      <c r="L3" s="248"/>
      <c r="M3" s="248"/>
      <c r="N3" s="248"/>
      <c r="O3" s="248"/>
      <c r="P3" s="248"/>
      <c r="Q3" s="248"/>
      <c r="R3" s="248"/>
      <c r="S3" s="248"/>
      <c r="T3" s="248"/>
      <c r="U3" s="248"/>
      <c r="V3" s="248"/>
      <c r="W3" s="249"/>
      <c r="X3" s="249"/>
      <c r="Y3" s="249"/>
      <c r="Z3" s="249"/>
      <c r="AA3" s="249"/>
      <c r="AB3" s="249"/>
      <c r="AC3" s="249"/>
      <c r="AD3" s="249"/>
      <c r="AE3" s="249"/>
      <c r="AF3" s="249"/>
      <c r="AG3" s="249"/>
      <c r="AH3" s="249"/>
      <c r="AI3" s="249"/>
      <c r="AJ3" s="249"/>
      <c r="AK3" s="249"/>
      <c r="AL3" s="249"/>
      <c r="AM3" s="249"/>
      <c r="AN3" s="249"/>
      <c r="AO3" s="249"/>
      <c r="AP3" s="249"/>
      <c r="AQ3" s="249"/>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row>
    <row r="4" spans="1:410" x14ac:dyDescent="0.15">
      <c r="A4" s="78" t="s">
        <v>340</v>
      </c>
      <c r="B4" s="79"/>
      <c r="C4" s="79"/>
      <c r="D4" s="79"/>
      <c r="E4" s="79"/>
      <c r="F4" s="79"/>
      <c r="G4" s="79"/>
      <c r="H4" s="79"/>
      <c r="I4" s="79"/>
      <c r="J4" s="79"/>
      <c r="K4" s="79"/>
      <c r="L4" s="79"/>
      <c r="M4" s="79"/>
      <c r="N4" s="79"/>
      <c r="O4" s="79"/>
      <c r="P4" s="79"/>
      <c r="Q4" s="79"/>
      <c r="R4" s="79"/>
      <c r="S4" s="79"/>
      <c r="T4" s="79"/>
      <c r="U4" s="79"/>
      <c r="V4" s="80"/>
      <c r="W4" s="249"/>
      <c r="X4" s="249"/>
      <c r="Y4" s="249"/>
      <c r="Z4" s="249"/>
      <c r="AA4" s="249"/>
      <c r="AB4" s="249"/>
      <c r="AC4" s="249"/>
      <c r="AD4" s="249"/>
      <c r="AE4" s="249"/>
      <c r="AF4" s="249"/>
      <c r="AG4" s="249"/>
      <c r="AH4" s="249"/>
      <c r="AI4" s="249"/>
      <c r="AJ4" s="249"/>
      <c r="AK4" s="249"/>
      <c r="AL4" s="249"/>
      <c r="AM4" s="249"/>
      <c r="AN4" s="249"/>
      <c r="AO4" s="249"/>
      <c r="AP4" s="249"/>
      <c r="AQ4" s="249"/>
    </row>
    <row r="5" spans="1:410" x14ac:dyDescent="0.15">
      <c r="A5" s="81" t="s">
        <v>107</v>
      </c>
      <c r="B5" s="32"/>
      <c r="C5" s="101">
        <v>1500</v>
      </c>
      <c r="D5" s="32"/>
      <c r="E5" s="32"/>
      <c r="F5" s="32"/>
      <c r="G5" s="32"/>
      <c r="H5" s="32"/>
      <c r="I5" s="32"/>
      <c r="J5" s="32"/>
      <c r="K5" s="32"/>
      <c r="L5" s="32"/>
      <c r="M5" s="32"/>
      <c r="N5" s="32"/>
      <c r="O5" s="32"/>
      <c r="P5" s="32"/>
      <c r="Q5" s="32"/>
      <c r="R5" s="32"/>
      <c r="S5" s="32"/>
      <c r="T5" s="32"/>
      <c r="U5" s="32"/>
      <c r="V5" s="82"/>
      <c r="W5" s="249"/>
      <c r="X5" s="249"/>
      <c r="Y5" s="249"/>
      <c r="Z5" s="249"/>
      <c r="AA5" s="249"/>
      <c r="AB5" s="249"/>
      <c r="AC5" s="249"/>
      <c r="AD5" s="249"/>
      <c r="AE5" s="249"/>
      <c r="AF5" s="249"/>
      <c r="AG5" s="249"/>
      <c r="AH5" s="249"/>
      <c r="AI5" s="249"/>
      <c r="AJ5" s="249"/>
      <c r="AK5" s="249"/>
      <c r="AL5" s="249"/>
      <c r="AM5" s="249"/>
      <c r="AN5" s="249"/>
      <c r="AO5" s="249"/>
      <c r="AP5" s="249"/>
      <c r="AQ5" s="249"/>
    </row>
    <row r="6" spans="1:410" x14ac:dyDescent="0.15">
      <c r="A6" s="81"/>
      <c r="B6" s="32"/>
      <c r="C6" s="32"/>
      <c r="D6" s="32"/>
      <c r="E6" s="32"/>
      <c r="F6" s="32"/>
      <c r="G6" s="32"/>
      <c r="H6" s="32"/>
      <c r="I6" s="32"/>
      <c r="J6" s="32"/>
      <c r="K6" s="32"/>
      <c r="L6" s="32"/>
      <c r="M6" s="32"/>
      <c r="N6" s="32"/>
      <c r="O6" s="32"/>
      <c r="P6" s="32"/>
      <c r="Q6" s="32"/>
      <c r="R6" s="32"/>
      <c r="S6" s="32"/>
      <c r="T6" s="32"/>
      <c r="U6" s="32"/>
      <c r="V6" s="82"/>
      <c r="W6" s="249"/>
      <c r="X6" s="249"/>
      <c r="Y6" s="249"/>
      <c r="Z6" s="249"/>
      <c r="AA6" s="249"/>
      <c r="AB6" s="249"/>
      <c r="AC6" s="249"/>
      <c r="AD6" s="249"/>
      <c r="AE6" s="249"/>
      <c r="AF6" s="249"/>
      <c r="AG6" s="249"/>
      <c r="AH6" s="249"/>
      <c r="AI6" s="249"/>
      <c r="AJ6" s="249"/>
      <c r="AK6" s="249"/>
      <c r="AL6" s="249"/>
      <c r="AM6" s="249"/>
      <c r="AN6" s="249"/>
      <c r="AO6" s="249"/>
      <c r="AP6" s="249"/>
      <c r="AQ6" s="249"/>
    </row>
    <row r="7" spans="1:410" ht="71" customHeight="1" x14ac:dyDescent="0.15">
      <c r="A7" s="179" t="s">
        <v>112</v>
      </c>
      <c r="B7" s="180" t="s">
        <v>108</v>
      </c>
      <c r="C7" s="186" t="s">
        <v>109</v>
      </c>
      <c r="D7" s="186" t="s">
        <v>341</v>
      </c>
      <c r="E7" s="186" t="s">
        <v>342</v>
      </c>
      <c r="F7" s="186" t="s">
        <v>199</v>
      </c>
      <c r="G7" s="180" t="s">
        <v>6</v>
      </c>
      <c r="H7" s="189" t="s">
        <v>343</v>
      </c>
      <c r="I7" s="190" t="s">
        <v>201</v>
      </c>
      <c r="J7" s="181" t="s">
        <v>344</v>
      </c>
      <c r="K7" s="183" t="s">
        <v>203</v>
      </c>
      <c r="L7" s="183" t="s">
        <v>232</v>
      </c>
      <c r="M7" s="183" t="s">
        <v>233</v>
      </c>
      <c r="N7" s="183" t="s">
        <v>234</v>
      </c>
      <c r="O7" s="194" t="s">
        <v>345</v>
      </c>
      <c r="P7" s="194" t="s">
        <v>346</v>
      </c>
      <c r="Q7" s="193" t="s">
        <v>347</v>
      </c>
      <c r="R7" s="193" t="s">
        <v>348</v>
      </c>
      <c r="S7" s="184" t="s">
        <v>349</v>
      </c>
      <c r="T7" s="184" t="s">
        <v>350</v>
      </c>
      <c r="U7" s="183" t="s">
        <v>129</v>
      </c>
      <c r="V7" s="185" t="s">
        <v>130</v>
      </c>
      <c r="W7" s="249"/>
      <c r="X7" s="249"/>
      <c r="Y7" s="249"/>
      <c r="Z7" s="249"/>
      <c r="AA7" s="249"/>
      <c r="AB7" s="249"/>
      <c r="AC7" s="249"/>
      <c r="AD7" s="249"/>
      <c r="AE7" s="249"/>
      <c r="AF7" s="249"/>
      <c r="AG7" s="249"/>
      <c r="AH7" s="249"/>
      <c r="AI7" s="249"/>
      <c r="AJ7" s="249"/>
      <c r="AK7" s="249"/>
      <c r="AL7" s="249"/>
      <c r="AM7" s="249"/>
      <c r="AN7" s="249"/>
      <c r="AO7" s="249"/>
      <c r="AP7" s="249"/>
      <c r="AQ7" s="249"/>
    </row>
    <row r="8" spans="1:410" x14ac:dyDescent="0.15">
      <c r="A8" s="139" t="str">
        <f>'Tariffs 2023'!K2</f>
        <v>ActewAGL</v>
      </c>
      <c r="B8" s="140" t="str">
        <f>'Tariffs 2023'!L2</f>
        <v>Capital City Plan</v>
      </c>
      <c r="C8" s="141">
        <f>IF('Tariffs 2023'!BP2=0,91*'Tariffs 2023'!M2/100,(91*'Tariffs 2023'!M2/100)+'Tariffs 2023'!BP2/4)</f>
        <v>82.809999999999988</v>
      </c>
      <c r="D8" s="141">
        <f>IF('Tariffs 2023'!O2="",$C$5*'Tariffs 2023'!N2/100,IF($C$5&gt;='Tariffs 2023'!P2,('Tariffs 2023'!P2*'Tariffs 2023'!N2/100),($C$5*'Tariffs 2023'!N2/100)))</f>
        <v>290.0454545454545</v>
      </c>
      <c r="E8" s="141">
        <f>IF(AND('Tariffs 2023'!P2&gt;0,'Tariffs 2023'!R2&gt;0),IF($C$5&lt;'Tariffs 2023'!P2,0,IF($C$5&lt;=('Tariffs 2023'!R2+'Tariffs 2023'!P2),(($C$5-'Tariffs 2023'!P2)*'Tariffs 2023'!Q2/100),(('Tariffs 2023'!R2)*'Tariffs 2023'!Q2/100))),0)</f>
        <v>0</v>
      </c>
      <c r="F8" s="141">
        <f>IF(AND('Tariffs 2023'!R2&gt;0,'Tariffs 2023'!T2&gt;0),IF(($C$5&lt;'Tariffs 2023'!T2),(0),($C$5-'Tariffs 2023'!T2)*'Tariffs 2023'!U2/100),IF(AND('Tariffs 2023'!R2&gt;0,'Tariffs 2023'!T2=""),IF(($C$5&lt;'Tariffs 2023'!R2+'Tariffs 2023'!P2),(0),(($C$5-('Tariffs 2023'!R2+'Tariffs 2023'!P2))*'Tariffs 2023'!S2/100)),IF(AND('Tariffs 2023'!P2&gt;0,'Tariffs 2023'!R2=""&gt;0),IF(($C$5&lt;'Tariffs 2023'!P2),(0),($C$5-'Tariffs 2023'!P2)*'Tariffs 2023'!Q2/100),0)))</f>
        <v>0</v>
      </c>
      <c r="G8" s="141">
        <f>SUM(C8:F8)</f>
        <v>372.85545454545451</v>
      </c>
      <c r="H8" s="141">
        <f t="shared" ref="H8:H11" si="0">(G8-C8)*4</f>
        <v>1160.181818181818</v>
      </c>
      <c r="I8" s="253">
        <f t="shared" ref="I8:I11" si="1">G8*4</f>
        <v>1491.421818181818</v>
      </c>
      <c r="J8" s="142">
        <f t="shared" ref="J8:J11" si="2">I8*1.1</f>
        <v>1640.5639999999999</v>
      </c>
      <c r="K8" s="140">
        <f>'Tariffs 2023'!AZ2</f>
        <v>0</v>
      </c>
      <c r="L8" s="140">
        <f>'Tariffs 2023'!BA2</f>
        <v>0</v>
      </c>
      <c r="M8" s="140">
        <f>'Tariffs 2023'!BB2</f>
        <v>0</v>
      </c>
      <c r="N8" s="140">
        <f>'Tariffs 2023'!BC2</f>
        <v>0</v>
      </c>
      <c r="O8" s="143" t="str">
        <f t="shared" ref="O8:O11" si="3">IF(SUM(K8:N8)=0,"No discount",IF(K8&gt;0,"Guaranteed off bill",IF(L8&gt;0,"Guaranteed off usage",IF(M8&gt;0,"Pay-on-time off bill","Pay-on-time off usage"))))</f>
        <v>No discount</v>
      </c>
      <c r="P8" s="143" t="str">
        <f t="shared" ref="P8:P11" si="4">IF(OR(A8="Origin Energy",A8="Red Energy",A8="Powershop"),"Inclusive","Exclusive")</f>
        <v>Exclusive</v>
      </c>
      <c r="Q8" s="191">
        <f t="shared" ref="Q8:Q11" si="5">IF(AND(O8="Guaranteed off bill",P8="Inclusive"),((I8*1.1)-((I8*1.1)*K8/100))/1.1,IF(AND(O8="Guaranteed off usage",P8="Inclusive"),((I8*1.1)-((H8*1.1)*L8/100))/1.1,IF(AND(O8="Guaranteed off bill",P8="Exclusive"),I8-(I8*K8/100),IF(AND(O8="Guaranteed off usage",P8="Exclusive"),I8-(H8*L8/100),IF(P8="Inclusive",((I8*1.1))/1.1,I8)))))</f>
        <v>1491.421818181818</v>
      </c>
      <c r="R8" s="191">
        <f t="shared" ref="R8:R11" si="6">IF(AND(O8="Pay-on-time off bill",P8="Inclusive"),((Q8*1.1)-((Q8*1.1)*M8/100))/1.1,IF(AND(O8="Pay-on-time off usage",P8="Inclusive"),((Q8*1.1)-((H8*1.1)*N8/100))/1.1,IF(AND(O8="Pay-on-time off bill",P8="Exclusive"),Q8-(Q8*M8/100),IF(AND(O8="Pay-on-time off usage",P8="Exclusive"),Q8-(H8*N8/100),IF(P8="Inclusive",((Q8*1.1))/1.1,Q8)))))</f>
        <v>1491.421818181818</v>
      </c>
      <c r="S8" s="197">
        <f t="shared" ref="S8:T11" si="7">Q8*1.1</f>
        <v>1640.5639999999999</v>
      </c>
      <c r="T8" s="197">
        <f t="shared" si="7"/>
        <v>1640.5639999999999</v>
      </c>
      <c r="U8" s="144">
        <f>'Tariffs 2023'!BL2</f>
        <v>0</v>
      </c>
      <c r="V8" s="145" t="str">
        <f>'Tariffs 2023'!BM2</f>
        <v>n</v>
      </c>
      <c r="W8" s="249"/>
      <c r="X8" s="249"/>
      <c r="Y8" s="249"/>
      <c r="Z8" s="249"/>
      <c r="AA8" s="249"/>
      <c r="AB8" s="249"/>
      <c r="AC8" s="249"/>
      <c r="AD8" s="249"/>
      <c r="AE8" s="249"/>
      <c r="AF8" s="249"/>
      <c r="AG8" s="249"/>
      <c r="AH8" s="249"/>
      <c r="AI8" s="249"/>
      <c r="AJ8" s="249"/>
      <c r="AK8" s="249"/>
      <c r="AL8" s="249"/>
      <c r="AM8" s="249"/>
      <c r="AN8" s="249"/>
      <c r="AO8" s="249"/>
      <c r="AP8" s="249"/>
      <c r="AQ8" s="249"/>
    </row>
    <row r="9" spans="1:410" x14ac:dyDescent="0.15">
      <c r="A9" s="139" t="str">
        <f>'Tariffs 2023'!K3</f>
        <v>EnergyAustralia</v>
      </c>
      <c r="B9" s="140" t="str">
        <f>'Tariffs 2023'!L3</f>
        <v>Flexi Plan</v>
      </c>
      <c r="C9" s="141">
        <f>IF('Tariffs 2023'!BP3=0,91*'Tariffs 2023'!M3/100,(91*'Tariffs 2023'!M3/100)+'Tariffs 2023'!BP3/4)</f>
        <v>84.266000000000005</v>
      </c>
      <c r="D9" s="141">
        <f>IF('Tariffs 2023'!O3="",$C$5*'Tariffs 2023'!N3/100,IF($C$5&gt;='Tariffs 2023'!P3,('Tariffs 2023'!P3*'Tariffs 2023'!N3/100),($C$5*'Tariffs 2023'!N3/100)))</f>
        <v>429.13636363636363</v>
      </c>
      <c r="E9" s="141">
        <f>IF(AND('Tariffs 2023'!P3&gt;0,'Tariffs 2023'!R3&gt;0),IF($C$5&lt;'Tariffs 2023'!P3,0,IF($C$5&lt;=('Tariffs 2023'!R3+'Tariffs 2023'!P3),(($C$5-'Tariffs 2023'!P3)*'Tariffs 2023'!Q3/100),(('Tariffs 2023'!R3)*'Tariffs 2023'!Q3/100))),0)</f>
        <v>0</v>
      </c>
      <c r="F9" s="141">
        <f>IF(AND('Tariffs 2023'!R3&gt;0,'Tariffs 2023'!T3&gt;0),IF(($C$5&lt;'Tariffs 2023'!T3),(0),($C$5-'Tariffs 2023'!T3)*'Tariffs 2023'!U3/100),IF(AND('Tariffs 2023'!R3&gt;0,'Tariffs 2023'!T3=""),IF(($C$5&lt;'Tariffs 2023'!R3+'Tariffs 2023'!P3),(0),(($C$5-('Tariffs 2023'!R3+'Tariffs 2023'!P3))*'Tariffs 2023'!S3/100)),IF(AND('Tariffs 2023'!P3&gt;0,'Tariffs 2023'!R3=""&gt;0),IF(($C$5&lt;'Tariffs 2023'!P3),(0),($C$5-'Tariffs 2023'!P3)*'Tariffs 2023'!Q3/100),0)))</f>
        <v>0</v>
      </c>
      <c r="G9" s="141">
        <f t="shared" ref="G9:G10" si="8">SUM(C9:F9)</f>
        <v>513.40236363636359</v>
      </c>
      <c r="H9" s="141">
        <f t="shared" si="0"/>
        <v>1716.5454545454543</v>
      </c>
      <c r="I9" s="253">
        <f t="shared" si="1"/>
        <v>2053.6094545454544</v>
      </c>
      <c r="J9" s="142">
        <f t="shared" si="2"/>
        <v>2258.9704000000002</v>
      </c>
      <c r="K9" s="140">
        <f>'Tariffs 2023'!AZ3</f>
        <v>11</v>
      </c>
      <c r="L9" s="140">
        <f>'Tariffs 2023'!BA3</f>
        <v>0</v>
      </c>
      <c r="M9" s="140">
        <f>'Tariffs 2023'!BB3</f>
        <v>0</v>
      </c>
      <c r="N9" s="140">
        <f>'Tariffs 2023'!BC3</f>
        <v>0</v>
      </c>
      <c r="O9" s="143" t="str">
        <f t="shared" si="3"/>
        <v>Guaranteed off bill</v>
      </c>
      <c r="P9" s="143" t="str">
        <f t="shared" si="4"/>
        <v>Exclusive</v>
      </c>
      <c r="Q9" s="191">
        <f t="shared" si="5"/>
        <v>1827.7124145454543</v>
      </c>
      <c r="R9" s="191">
        <f t="shared" si="6"/>
        <v>1827.7124145454543</v>
      </c>
      <c r="S9" s="198">
        <f t="shared" si="7"/>
        <v>2010.4836559999999</v>
      </c>
      <c r="T9" s="198">
        <f t="shared" si="7"/>
        <v>2010.4836559999999</v>
      </c>
      <c r="U9" s="144">
        <f>'Tariffs 2023'!BL3</f>
        <v>0</v>
      </c>
      <c r="V9" s="145" t="str">
        <f>'Tariffs 2023'!BM3</f>
        <v>n</v>
      </c>
      <c r="W9" s="249"/>
      <c r="X9" s="249"/>
      <c r="Y9" s="249"/>
      <c r="Z9" s="249"/>
      <c r="AA9" s="249"/>
      <c r="AB9" s="249"/>
      <c r="AC9" s="249"/>
      <c r="AD9" s="249"/>
      <c r="AE9" s="249"/>
      <c r="AF9" s="249"/>
      <c r="AG9" s="249"/>
      <c r="AH9" s="249"/>
      <c r="AI9" s="249"/>
      <c r="AJ9" s="249"/>
      <c r="AK9" s="249"/>
      <c r="AL9" s="249"/>
      <c r="AM9" s="249"/>
      <c r="AN9" s="249"/>
      <c r="AO9" s="249"/>
      <c r="AP9" s="249"/>
      <c r="AQ9" s="249"/>
    </row>
    <row r="10" spans="1:410" x14ac:dyDescent="0.15">
      <c r="A10" s="139" t="str">
        <f>'Tariffs 2023'!K4</f>
        <v>Origin Energy</v>
      </c>
      <c r="B10" s="140" t="str">
        <f>'Tariffs 2023'!L4</f>
        <v>Go Variable</v>
      </c>
      <c r="C10" s="141">
        <f>IF('Tariffs 2023'!BP4=0,91*'Tariffs 2023'!M4/100,(91*'Tariffs 2023'!M4/100)+'Tariffs 2023'!BP4/4)</f>
        <v>66.405181818181816</v>
      </c>
      <c r="D10" s="141">
        <f>IF('Tariffs 2023'!O4="",$C$5*'Tariffs 2023'!N4/100,IF($C$5&gt;='Tariffs 2023'!P4,('Tariffs 2023'!P4*'Tariffs 2023'!N4/100),($C$5*'Tariffs 2023'!N4/100)))</f>
        <v>270.95454545454544</v>
      </c>
      <c r="E10" s="141">
        <f>IF(AND('Tariffs 2023'!P4&gt;0,'Tariffs 2023'!R4&gt;0),IF($C$5&lt;'Tariffs 2023'!P4,0,IF($C$5&lt;=('Tariffs 2023'!R4+'Tariffs 2023'!P4),(($C$5-'Tariffs 2023'!P4)*'Tariffs 2023'!Q4/100),(('Tariffs 2023'!R4)*'Tariffs 2023'!Q4/100))),0)</f>
        <v>0</v>
      </c>
      <c r="F10" s="141">
        <f>IF(AND('Tariffs 2023'!R4&gt;0,'Tariffs 2023'!T4&gt;0),IF(($C$5&lt;'Tariffs 2023'!T4),(0),($C$5-'Tariffs 2023'!T4)*'Tariffs 2023'!U4/100),IF(AND('Tariffs 2023'!R4&gt;0,'Tariffs 2023'!T4=""),IF(($C$5&lt;'Tariffs 2023'!R4+'Tariffs 2023'!P4),(0),(($C$5-('Tariffs 2023'!R4+'Tariffs 2023'!P4))*'Tariffs 2023'!S4/100)),IF(AND('Tariffs 2023'!P4&gt;0,'Tariffs 2023'!R4=""&gt;0),IF(($C$5&lt;'Tariffs 2023'!P4),(0),($C$5-'Tariffs 2023'!P4)*'Tariffs 2023'!Q4/100),0)))</f>
        <v>0</v>
      </c>
      <c r="G10" s="141">
        <f t="shared" si="8"/>
        <v>337.35972727272724</v>
      </c>
      <c r="H10" s="141">
        <f t="shared" si="0"/>
        <v>1083.8181818181818</v>
      </c>
      <c r="I10" s="253">
        <f t="shared" si="1"/>
        <v>1349.438909090909</v>
      </c>
      <c r="J10" s="142">
        <f t="shared" si="2"/>
        <v>1484.3828000000001</v>
      </c>
      <c r="K10" s="140">
        <f>'Tariffs 2023'!AZ4</f>
        <v>0</v>
      </c>
      <c r="L10" s="140">
        <f>'Tariffs 2023'!BA4</f>
        <v>0</v>
      </c>
      <c r="M10" s="140">
        <f>'Tariffs 2023'!BB4</f>
        <v>0</v>
      </c>
      <c r="N10" s="140">
        <f>'Tariffs 2023'!BC4</f>
        <v>0</v>
      </c>
      <c r="O10" s="143" t="str">
        <f t="shared" si="3"/>
        <v>No discount</v>
      </c>
      <c r="P10" s="143" t="str">
        <f t="shared" si="4"/>
        <v>Inclusive</v>
      </c>
      <c r="Q10" s="191">
        <f t="shared" si="5"/>
        <v>1349.438909090909</v>
      </c>
      <c r="R10" s="191">
        <f t="shared" si="6"/>
        <v>1349.438909090909</v>
      </c>
      <c r="S10" s="198">
        <f t="shared" si="7"/>
        <v>1484.3828000000001</v>
      </c>
      <c r="T10" s="198">
        <f t="shared" si="7"/>
        <v>1484.3828000000001</v>
      </c>
      <c r="U10" s="144">
        <f>'Tariffs 2023'!BL4</f>
        <v>0</v>
      </c>
      <c r="V10" s="145" t="str">
        <f>'Tariffs 2023'!BM4</f>
        <v>n</v>
      </c>
      <c r="W10" s="249"/>
      <c r="X10" s="249"/>
      <c r="Y10" s="249"/>
      <c r="Z10" s="249"/>
      <c r="AA10" s="249"/>
      <c r="AB10" s="249"/>
      <c r="AC10" s="249"/>
      <c r="AD10" s="249"/>
      <c r="AE10" s="249"/>
      <c r="AF10" s="249"/>
      <c r="AG10" s="249"/>
      <c r="AH10" s="249"/>
      <c r="AI10" s="249"/>
      <c r="AJ10" s="249"/>
      <c r="AK10" s="249"/>
      <c r="AL10" s="249"/>
      <c r="AM10" s="249"/>
      <c r="AN10" s="249"/>
      <c r="AO10" s="249"/>
      <c r="AP10" s="249"/>
      <c r="AQ10" s="249"/>
    </row>
    <row r="11" spans="1:410" x14ac:dyDescent="0.15">
      <c r="A11" s="139" t="str">
        <f>'Tariffs 2023'!K5</f>
        <v>Red Energy</v>
      </c>
      <c r="B11" s="140" t="str">
        <f>'Tariffs 2023'!L5</f>
        <v>Living Energy Saver</v>
      </c>
      <c r="C11" s="141">
        <f>IF('Tariffs 2023'!BP5=0,91*'Tariffs 2023'!M5/100,(91*'Tariffs 2023'!M5/100)+'Tariffs 2023'!BP5/4)</f>
        <v>82.809999999999988</v>
      </c>
      <c r="D11" s="141">
        <f>IF('Tariffs 2023'!O5="",$C$5*'Tariffs 2023'!N5/100,IF($C$5&gt;='Tariffs 2023'!P5,('Tariffs 2023'!P5*'Tariffs 2023'!N5/100),($C$5*'Tariffs 2023'!N5/100)))</f>
        <v>288.68181818181819</v>
      </c>
      <c r="E11" s="141">
        <f>IF(AND('Tariffs 2023'!P5&gt;0,'Tariffs 2023'!R5&gt;0),IF($C$5&lt;'Tariffs 2023'!P5,0,IF($C$5&lt;=('Tariffs 2023'!R5+'Tariffs 2023'!P5),(($C$5-'Tariffs 2023'!P5)*'Tariffs 2023'!Q5/100),(('Tariffs 2023'!R5)*'Tariffs 2023'!Q5/100))),0)</f>
        <v>0</v>
      </c>
      <c r="F11" s="141">
        <f>IF(AND('Tariffs 2023'!R5&gt;0,'Tariffs 2023'!T5&gt;0),IF(($C$5&lt;'Tariffs 2023'!T5),(0),($C$5-'Tariffs 2023'!T5)*'Tariffs 2023'!U5/100),IF(AND('Tariffs 2023'!R5&gt;0,'Tariffs 2023'!T5=""),IF(($C$5&lt;'Tariffs 2023'!R5+'Tariffs 2023'!P5),(0),(($C$5-('Tariffs 2023'!R5+'Tariffs 2023'!P5))*'Tariffs 2023'!S5/100)),IF(AND('Tariffs 2023'!P5&gt;0,'Tariffs 2023'!R5=""&gt;0),IF(($C$5&lt;'Tariffs 2023'!P5),(0),($C$5-'Tariffs 2023'!P5)*'Tariffs 2023'!Q5/100),0)))</f>
        <v>0</v>
      </c>
      <c r="G11" s="141">
        <f t="shared" ref="G11" si="9">SUM(C11:F11)</f>
        <v>371.49181818181819</v>
      </c>
      <c r="H11" s="141">
        <f t="shared" si="0"/>
        <v>1154.7272727272727</v>
      </c>
      <c r="I11" s="253">
        <f t="shared" si="1"/>
        <v>1485.9672727272728</v>
      </c>
      <c r="J11" s="142">
        <f t="shared" si="2"/>
        <v>1634.5640000000001</v>
      </c>
      <c r="K11" s="140">
        <f>'Tariffs 2023'!AZ5</f>
        <v>0</v>
      </c>
      <c r="L11" s="140">
        <f>'Tariffs 2023'!BA5</f>
        <v>0</v>
      </c>
      <c r="M11" s="140">
        <f>'Tariffs 2023'!BB5</f>
        <v>0</v>
      </c>
      <c r="N11" s="140">
        <f>'Tariffs 2023'!BC5</f>
        <v>0</v>
      </c>
      <c r="O11" s="143" t="str">
        <f t="shared" si="3"/>
        <v>No discount</v>
      </c>
      <c r="P11" s="143" t="str">
        <f t="shared" si="4"/>
        <v>Inclusive</v>
      </c>
      <c r="Q11" s="191">
        <f t="shared" si="5"/>
        <v>1485.9672727272728</v>
      </c>
      <c r="R11" s="191">
        <f t="shared" si="6"/>
        <v>1485.9672727272728</v>
      </c>
      <c r="S11" s="198">
        <f t="shared" si="7"/>
        <v>1634.5640000000001</v>
      </c>
      <c r="T11" s="198">
        <f t="shared" si="7"/>
        <v>1634.5640000000001</v>
      </c>
      <c r="U11" s="144">
        <f>'Tariffs 2023'!BL5</f>
        <v>0</v>
      </c>
      <c r="V11" s="145" t="str">
        <f>'Tariffs 2023'!BM5</f>
        <v>n</v>
      </c>
      <c r="W11" s="249"/>
      <c r="X11" s="249"/>
      <c r="Y11" s="249"/>
      <c r="Z11" s="249"/>
      <c r="AA11" s="249"/>
      <c r="AB11" s="249"/>
      <c r="AC11" s="249"/>
      <c r="AD11" s="249"/>
      <c r="AE11" s="249"/>
      <c r="AF11" s="249"/>
      <c r="AG11" s="249"/>
      <c r="AH11" s="249"/>
      <c r="AI11" s="249"/>
      <c r="AJ11" s="249"/>
      <c r="AK11" s="249"/>
      <c r="AL11" s="249"/>
      <c r="AM11" s="249"/>
      <c r="AN11" s="249"/>
      <c r="AO11" s="249"/>
      <c r="AP11" s="249"/>
      <c r="AQ11" s="249"/>
    </row>
    <row r="12" spans="1:410" x14ac:dyDescent="0.15">
      <c r="A12" s="139" t="str">
        <f>'Tariffs 2023'!K6</f>
        <v>Energy Locals</v>
      </c>
      <c r="B12" s="140" t="str">
        <f>'Tariffs 2023'!L6</f>
        <v>Local Member</v>
      </c>
      <c r="C12" s="141">
        <f>IF('Tariffs 2023'!BP6=0,91*'Tariffs 2023'!M6/100,(91*'Tariffs 2023'!M6/100)+'Tariffs 2023'!BP6/4)</f>
        <v>107.41818181818181</v>
      </c>
      <c r="D12" s="141">
        <f>IF('Tariffs 2023'!O6="",$C$5*'Tariffs 2023'!N6/100,IF($C$5&gt;='Tariffs 2023'!P6,('Tariffs 2023'!P6*'Tariffs 2023'!N6/100),($C$5*'Tariffs 2023'!N6/100)))</f>
        <v>361.36363636363632</v>
      </c>
      <c r="E12" s="141">
        <f>IF(AND('Tariffs 2023'!P6&gt;0,'Tariffs 2023'!R6&gt;0),IF($C$5&lt;'Tariffs 2023'!P6,0,IF($C$5&lt;=('Tariffs 2023'!R6+'Tariffs 2023'!P6),(($C$5-'Tariffs 2023'!P6)*'Tariffs 2023'!Q6/100),(('Tariffs 2023'!R6)*'Tariffs 2023'!Q6/100))),0)</f>
        <v>0</v>
      </c>
      <c r="F12" s="141">
        <f>IF(AND('Tariffs 2023'!R6&gt;0,'Tariffs 2023'!T6&gt;0),IF(($C$5&lt;'Tariffs 2023'!T6),(0),($C$5-'Tariffs 2023'!T6)*'Tariffs 2023'!U6/100),IF(AND('Tariffs 2023'!R6&gt;0,'Tariffs 2023'!T6=""),IF(($C$5&lt;'Tariffs 2023'!R6+'Tariffs 2023'!P6),(0),(($C$5-('Tariffs 2023'!R6+'Tariffs 2023'!P6))*'Tariffs 2023'!S6/100)),IF(AND('Tariffs 2023'!P6&gt;0,'Tariffs 2023'!R6=""&gt;0),IF(($C$5&lt;'Tariffs 2023'!P6),(0),($C$5-'Tariffs 2023'!P6)*'Tariffs 2023'!Q6/100),0)))</f>
        <v>0</v>
      </c>
      <c r="G12" s="141">
        <f t="shared" ref="G12:G13" si="10">SUM(C12:F12)</f>
        <v>468.78181818181815</v>
      </c>
      <c r="H12" s="141">
        <f t="shared" ref="H12:H13" si="11">(G12-C12)*4</f>
        <v>1445.4545454545455</v>
      </c>
      <c r="I12" s="253">
        <f t="shared" ref="I12:I13" si="12">G12*4</f>
        <v>1875.1272727272726</v>
      </c>
      <c r="J12" s="142">
        <f t="shared" ref="J12:J13" si="13">I12*1.1</f>
        <v>2062.64</v>
      </c>
      <c r="K12" s="140">
        <f>'Tariffs 2023'!AZ6</f>
        <v>0</v>
      </c>
      <c r="L12" s="140">
        <f>'Tariffs 2023'!BA6</f>
        <v>0</v>
      </c>
      <c r="M12" s="140">
        <f>'Tariffs 2023'!BB6</f>
        <v>0</v>
      </c>
      <c r="N12" s="140">
        <f>'Tariffs 2023'!BC6</f>
        <v>0</v>
      </c>
      <c r="O12" s="143" t="str">
        <f t="shared" ref="O12:O13" si="14">IF(SUM(K12:N12)=0,"No discount",IF(K12&gt;0,"Guaranteed off bill",IF(L12&gt;0,"Guaranteed off usage",IF(M12&gt;0,"Pay-on-time off bill","Pay-on-time off usage"))))</f>
        <v>No discount</v>
      </c>
      <c r="P12" s="143" t="str">
        <f t="shared" ref="P12:P13" si="15">IF(OR(A12="Origin Energy",A12="Red Energy",A12="Powershop"),"Inclusive","Exclusive")</f>
        <v>Exclusive</v>
      </c>
      <c r="Q12" s="191">
        <f t="shared" ref="Q12:Q13" si="16">IF(AND(O12="Guaranteed off bill",P12="Inclusive"),((I12*1.1)-((I12*1.1)*K12/100))/1.1,IF(AND(O12="Guaranteed off usage",P12="Inclusive"),((I12*1.1)-((H12*1.1)*L12/100))/1.1,IF(AND(O12="Guaranteed off bill",P12="Exclusive"),I12-(I12*K12/100),IF(AND(O12="Guaranteed off usage",P12="Exclusive"),I12-(H12*L12/100),IF(P12="Inclusive",((I12*1.1))/1.1,I12)))))</f>
        <v>1875.1272727272726</v>
      </c>
      <c r="R12" s="191">
        <f t="shared" ref="R12:R13" si="17">IF(AND(O12="Pay-on-time off bill",P12="Inclusive"),((Q12*1.1)-((Q12*1.1)*M12/100))/1.1,IF(AND(O12="Pay-on-time off usage",P12="Inclusive"),((Q12*1.1)-((H12*1.1)*N12/100))/1.1,IF(AND(O12="Pay-on-time off bill",P12="Exclusive"),Q12-(Q12*M12/100),IF(AND(O12="Pay-on-time off usage",P12="Exclusive"),Q12-(H12*N12/100),IF(P12="Inclusive",((Q12*1.1))/1.1,Q12)))))</f>
        <v>1875.1272727272726</v>
      </c>
      <c r="S12" s="198">
        <f t="shared" ref="S12:S13" si="18">Q12*1.1</f>
        <v>2062.64</v>
      </c>
      <c r="T12" s="198">
        <f t="shared" ref="T12:T13" si="19">R12*1.1</f>
        <v>2062.64</v>
      </c>
      <c r="U12" s="144">
        <f>'Tariffs 2023'!BL6</f>
        <v>0</v>
      </c>
      <c r="V12" s="145" t="str">
        <f>'Tariffs 2023'!BM6</f>
        <v>n</v>
      </c>
      <c r="W12" s="249"/>
      <c r="X12" s="249"/>
      <c r="Y12" s="249"/>
      <c r="Z12" s="249"/>
      <c r="AA12" s="249"/>
      <c r="AB12" s="249"/>
      <c r="AC12" s="249"/>
      <c r="AD12" s="249"/>
      <c r="AE12" s="249"/>
      <c r="AF12" s="249"/>
      <c r="AG12" s="249"/>
      <c r="AH12" s="249"/>
      <c r="AI12" s="249"/>
      <c r="AJ12" s="249"/>
      <c r="AK12" s="249"/>
      <c r="AL12" s="249"/>
      <c r="AM12" s="249"/>
      <c r="AN12" s="249"/>
      <c r="AO12" s="249"/>
      <c r="AP12" s="249"/>
      <c r="AQ12" s="249"/>
    </row>
    <row r="13" spans="1:410" x14ac:dyDescent="0.15">
      <c r="A13" s="139" t="str">
        <f>'Tariffs 2023'!K7</f>
        <v>Nectr</v>
      </c>
      <c r="B13" s="140" t="str">
        <f>'Tariffs 2023'!L7</f>
        <v>100% Clean</v>
      </c>
      <c r="C13" s="141">
        <f>IF('Tariffs 2023'!BP7=0,91*'Tariffs 2023'!M7/100,(91*'Tariffs 2023'!M7/100)+'Tariffs 2023'!BP7/4)</f>
        <v>81.610454545454544</v>
      </c>
      <c r="D13" s="141">
        <f>IF('Tariffs 2023'!O7="",$C$5*'Tariffs 2023'!N7/100,IF($C$5&gt;='Tariffs 2023'!P7,('Tariffs 2023'!P7*'Tariffs 2023'!N7/100),($C$5*'Tariffs 2023'!N7/100)))</f>
        <v>376.22727272727263</v>
      </c>
      <c r="E13" s="141">
        <f>IF(AND('Tariffs 2023'!P7&gt;0,'Tariffs 2023'!R7&gt;0),IF($C$5&lt;'Tariffs 2023'!P7,0,IF($C$5&lt;=('Tariffs 2023'!R7+'Tariffs 2023'!P7),(($C$5-'Tariffs 2023'!P7)*'Tariffs 2023'!Q7/100),(('Tariffs 2023'!R7)*'Tariffs 2023'!Q7/100))),0)</f>
        <v>0</v>
      </c>
      <c r="F13" s="141">
        <f>IF(AND('Tariffs 2023'!R7&gt;0,'Tariffs 2023'!T7&gt;0),IF(($C$5&lt;'Tariffs 2023'!T7),(0),($C$5-'Tariffs 2023'!T7)*'Tariffs 2023'!U7/100),IF(AND('Tariffs 2023'!R7&gt;0,'Tariffs 2023'!T7=""),IF(($C$5&lt;'Tariffs 2023'!R7+'Tariffs 2023'!P7),(0),(($C$5-('Tariffs 2023'!R7+'Tariffs 2023'!P7))*'Tariffs 2023'!S7/100)),IF(AND('Tariffs 2023'!P7&gt;0,'Tariffs 2023'!R7=""&gt;0),IF(($C$5&lt;'Tariffs 2023'!P7),(0),($C$5-'Tariffs 2023'!P7)*'Tariffs 2023'!Q7/100),0)))</f>
        <v>0</v>
      </c>
      <c r="G13" s="141">
        <f t="shared" si="10"/>
        <v>457.83772727272719</v>
      </c>
      <c r="H13" s="141">
        <f t="shared" si="11"/>
        <v>1504.9090909090905</v>
      </c>
      <c r="I13" s="253">
        <f t="shared" si="12"/>
        <v>1831.3509090909088</v>
      </c>
      <c r="J13" s="142">
        <f t="shared" si="13"/>
        <v>2014.4859999999999</v>
      </c>
      <c r="K13" s="140">
        <f>'Tariffs 2023'!AZ7</f>
        <v>0</v>
      </c>
      <c r="L13" s="140">
        <f>'Tariffs 2023'!BA7</f>
        <v>0</v>
      </c>
      <c r="M13" s="140">
        <f>'Tariffs 2023'!BB7</f>
        <v>0</v>
      </c>
      <c r="N13" s="140">
        <f>'Tariffs 2023'!BC7</f>
        <v>0</v>
      </c>
      <c r="O13" s="143" t="str">
        <f t="shared" si="14"/>
        <v>No discount</v>
      </c>
      <c r="P13" s="143" t="str">
        <f t="shared" si="15"/>
        <v>Exclusive</v>
      </c>
      <c r="Q13" s="191">
        <f t="shared" si="16"/>
        <v>1831.3509090909088</v>
      </c>
      <c r="R13" s="191">
        <f t="shared" si="17"/>
        <v>1831.3509090909088</v>
      </c>
      <c r="S13" s="198">
        <f t="shared" si="18"/>
        <v>2014.4859999999999</v>
      </c>
      <c r="T13" s="198">
        <f t="shared" si="19"/>
        <v>2014.4859999999999</v>
      </c>
      <c r="U13" s="144">
        <f>'Tariffs 2023'!BL7</f>
        <v>0</v>
      </c>
      <c r="V13" s="145" t="str">
        <f>'Tariffs 2023'!BM7</f>
        <v>n</v>
      </c>
      <c r="W13" s="249"/>
      <c r="X13" s="249"/>
      <c r="Y13" s="249"/>
      <c r="Z13" s="249"/>
      <c r="AA13" s="249"/>
      <c r="AB13" s="249"/>
      <c r="AC13" s="249"/>
      <c r="AD13" s="249"/>
      <c r="AE13" s="249"/>
      <c r="AF13" s="249"/>
      <c r="AG13" s="249"/>
      <c r="AH13" s="249"/>
      <c r="AI13" s="249"/>
      <c r="AJ13" s="249"/>
      <c r="AK13" s="249"/>
      <c r="AL13" s="249"/>
      <c r="AM13" s="249"/>
      <c r="AN13" s="249"/>
      <c r="AO13" s="249"/>
      <c r="AP13" s="249"/>
      <c r="AQ13" s="249"/>
    </row>
    <row r="14" spans="1:410" s="140" customFormat="1" x14ac:dyDescent="0.15">
      <c r="A14" s="248"/>
      <c r="B14" s="248"/>
      <c r="C14" s="248"/>
      <c r="D14" s="248"/>
      <c r="E14" s="248"/>
      <c r="F14" s="248"/>
      <c r="G14" s="248"/>
      <c r="H14" s="248"/>
      <c r="I14" s="248"/>
      <c r="J14" s="248"/>
      <c r="K14" s="248"/>
      <c r="L14" s="248"/>
      <c r="M14" s="248"/>
      <c r="N14" s="248"/>
      <c r="O14" s="248"/>
      <c r="P14" s="248"/>
      <c r="Q14" s="248"/>
      <c r="R14" s="248"/>
      <c r="S14" s="248"/>
      <c r="T14" s="248"/>
      <c r="U14" s="248"/>
      <c r="V14" s="248"/>
      <c r="W14" s="249"/>
      <c r="X14" s="249"/>
      <c r="Y14" s="249"/>
      <c r="Z14" s="249"/>
      <c r="AA14" s="249"/>
      <c r="AB14" s="249"/>
      <c r="AC14" s="249"/>
      <c r="AD14" s="249"/>
      <c r="AE14" s="249"/>
      <c r="AF14" s="249"/>
      <c r="AG14" s="249"/>
      <c r="AH14" s="249"/>
      <c r="AI14" s="249"/>
      <c r="AJ14" s="249"/>
      <c r="AK14" s="249"/>
      <c r="AL14" s="249"/>
      <c r="AM14" s="249"/>
      <c r="AN14" s="249"/>
      <c r="AO14" s="249"/>
      <c r="AP14" s="249"/>
      <c r="AQ14" s="249"/>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row>
    <row r="15" spans="1:410" customFormat="1" ht="15" thickBot="1" x14ac:dyDescent="0.2">
      <c r="A15" s="248"/>
      <c r="B15" s="248"/>
      <c r="C15" s="248"/>
      <c r="D15" s="248"/>
      <c r="E15" s="248"/>
      <c r="F15" s="248"/>
      <c r="G15" s="248"/>
      <c r="H15" s="248"/>
      <c r="I15" s="248"/>
      <c r="J15" s="248"/>
      <c r="K15" s="248"/>
      <c r="L15" s="248"/>
      <c r="M15" s="248"/>
      <c r="N15" s="248"/>
      <c r="O15" s="248"/>
      <c r="P15" s="248"/>
      <c r="Q15" s="248"/>
      <c r="R15" s="248"/>
      <c r="S15" s="248"/>
      <c r="T15" s="248"/>
      <c r="U15" s="248"/>
      <c r="V15" s="248"/>
      <c r="W15" s="249"/>
      <c r="X15" s="249"/>
      <c r="Y15" s="249"/>
      <c r="Z15" s="249"/>
      <c r="AA15" s="249"/>
      <c r="AB15" s="249"/>
      <c r="AC15" s="249"/>
      <c r="AD15" s="249"/>
      <c r="AE15" s="249"/>
      <c r="AF15" s="249"/>
      <c r="AG15" s="249"/>
      <c r="AH15" s="249"/>
      <c r="AI15" s="249"/>
      <c r="AJ15" s="249"/>
      <c r="AK15" s="249"/>
      <c r="AL15" s="249"/>
      <c r="AM15" s="249"/>
      <c r="AN15" s="249"/>
      <c r="AO15" s="249"/>
      <c r="AP15" s="249"/>
      <c r="AQ15" s="249"/>
    </row>
    <row r="16" spans="1:410" x14ac:dyDescent="0.15">
      <c r="A16" s="78" t="s">
        <v>351</v>
      </c>
      <c r="B16" s="79"/>
      <c r="C16" s="79"/>
      <c r="D16" s="79"/>
      <c r="E16" s="79"/>
      <c r="F16" s="79"/>
      <c r="G16" s="79"/>
      <c r="H16" s="79"/>
      <c r="I16" s="79"/>
      <c r="J16" s="79"/>
      <c r="K16" s="79"/>
      <c r="L16" s="79"/>
      <c r="M16" s="79"/>
      <c r="N16" s="79"/>
      <c r="O16" s="79"/>
      <c r="P16" s="79"/>
      <c r="Q16" s="79"/>
      <c r="R16" s="79"/>
      <c r="S16" s="79"/>
      <c r="T16" s="79"/>
      <c r="U16" s="79"/>
      <c r="V16" s="80"/>
      <c r="W16" s="249"/>
      <c r="X16" s="249"/>
      <c r="Y16" s="249"/>
      <c r="Z16" s="249"/>
      <c r="AA16" s="249"/>
      <c r="AB16" s="249"/>
      <c r="AC16" s="249"/>
      <c r="AD16" s="249"/>
      <c r="AE16" s="249"/>
      <c r="AF16" s="249"/>
      <c r="AG16" s="249"/>
      <c r="AH16" s="249"/>
      <c r="AI16" s="249"/>
      <c r="AJ16" s="249"/>
      <c r="AK16" s="249"/>
      <c r="AL16" s="249"/>
      <c r="AM16" s="249"/>
      <c r="AN16" s="249"/>
      <c r="AO16" s="249"/>
      <c r="AP16" s="249"/>
      <c r="AQ16" s="249"/>
    </row>
    <row r="17" spans="1:410" x14ac:dyDescent="0.15">
      <c r="A17" s="81" t="s">
        <v>107</v>
      </c>
      <c r="B17" s="32"/>
      <c r="C17" s="101">
        <v>2000</v>
      </c>
      <c r="D17" s="32"/>
      <c r="E17" s="32"/>
      <c r="F17" s="32"/>
      <c r="G17" s="32"/>
      <c r="H17" s="32"/>
      <c r="I17" s="32"/>
      <c r="J17" s="32"/>
      <c r="K17" s="32"/>
      <c r="L17" s="32"/>
      <c r="M17" s="32"/>
      <c r="N17" s="32"/>
      <c r="O17" s="32"/>
      <c r="P17" s="32"/>
      <c r="Q17" s="32"/>
      <c r="R17" s="32"/>
      <c r="S17" s="32"/>
      <c r="T17" s="32"/>
      <c r="U17" s="32"/>
      <c r="V17" s="82"/>
      <c r="W17" s="249"/>
      <c r="X17" s="249"/>
      <c r="Y17" s="249"/>
      <c r="Z17" s="249"/>
      <c r="AA17" s="249"/>
      <c r="AB17" s="249"/>
      <c r="AC17" s="249"/>
      <c r="AD17" s="249"/>
      <c r="AE17" s="249"/>
      <c r="AF17" s="249"/>
      <c r="AG17" s="249"/>
      <c r="AH17" s="249"/>
      <c r="AI17" s="249"/>
      <c r="AJ17" s="249"/>
      <c r="AK17" s="249"/>
      <c r="AL17" s="249"/>
      <c r="AM17" s="249"/>
      <c r="AN17" s="249"/>
      <c r="AO17" s="249"/>
      <c r="AP17" s="249"/>
      <c r="AQ17" s="249"/>
    </row>
    <row r="18" spans="1:410" x14ac:dyDescent="0.15">
      <c r="A18" s="81"/>
      <c r="B18" s="32"/>
      <c r="C18" s="32"/>
      <c r="D18" s="32"/>
      <c r="E18" s="32"/>
      <c r="F18" s="32"/>
      <c r="G18" s="32"/>
      <c r="H18" s="32"/>
      <c r="I18" s="32"/>
      <c r="J18" s="32"/>
      <c r="K18" s="32"/>
      <c r="L18" s="32"/>
      <c r="M18" s="32"/>
      <c r="N18" s="32"/>
      <c r="O18" s="32"/>
      <c r="P18" s="32"/>
      <c r="Q18" s="32"/>
      <c r="R18" s="32"/>
      <c r="S18" s="32"/>
      <c r="T18" s="32"/>
      <c r="U18" s="32"/>
      <c r="V18" s="82"/>
      <c r="W18" s="249"/>
      <c r="X18" s="249"/>
      <c r="Y18" s="249"/>
      <c r="Z18" s="249"/>
      <c r="AA18" s="249"/>
      <c r="AB18" s="249"/>
      <c r="AC18" s="249"/>
      <c r="AD18" s="249"/>
      <c r="AE18" s="249"/>
      <c r="AF18" s="249"/>
      <c r="AG18" s="249"/>
      <c r="AH18" s="249"/>
      <c r="AI18" s="249"/>
      <c r="AJ18" s="249"/>
      <c r="AK18" s="249"/>
      <c r="AL18" s="249"/>
      <c r="AM18" s="249"/>
      <c r="AN18" s="249"/>
      <c r="AO18" s="249"/>
      <c r="AP18" s="249"/>
      <c r="AQ18" s="249"/>
    </row>
    <row r="19" spans="1:410" ht="75" x14ac:dyDescent="0.15">
      <c r="A19" s="179" t="s">
        <v>112</v>
      </c>
      <c r="B19" s="180" t="s">
        <v>108</v>
      </c>
      <c r="C19" s="186" t="s">
        <v>109</v>
      </c>
      <c r="D19" s="186" t="s">
        <v>341</v>
      </c>
      <c r="E19" s="186" t="s">
        <v>342</v>
      </c>
      <c r="F19" s="186" t="s">
        <v>199</v>
      </c>
      <c r="G19" s="180" t="s">
        <v>6</v>
      </c>
      <c r="H19" s="189" t="s">
        <v>343</v>
      </c>
      <c r="I19" s="190" t="s">
        <v>201</v>
      </c>
      <c r="J19" s="181" t="s">
        <v>344</v>
      </c>
      <c r="K19" s="183" t="s">
        <v>203</v>
      </c>
      <c r="L19" s="183" t="s">
        <v>232</v>
      </c>
      <c r="M19" s="183" t="s">
        <v>233</v>
      </c>
      <c r="N19" s="183" t="s">
        <v>234</v>
      </c>
      <c r="O19" s="194" t="s">
        <v>345</v>
      </c>
      <c r="P19" s="194" t="s">
        <v>346</v>
      </c>
      <c r="Q19" s="193" t="s">
        <v>347</v>
      </c>
      <c r="R19" s="193" t="s">
        <v>348</v>
      </c>
      <c r="S19" s="184" t="s">
        <v>349</v>
      </c>
      <c r="T19" s="184" t="s">
        <v>350</v>
      </c>
      <c r="U19" s="183" t="s">
        <v>129</v>
      </c>
      <c r="V19" s="185" t="s">
        <v>130</v>
      </c>
      <c r="W19" s="249"/>
      <c r="X19" s="249"/>
      <c r="Y19" s="249"/>
      <c r="Z19" s="249"/>
      <c r="AA19" s="249"/>
      <c r="AB19" s="249"/>
      <c r="AC19" s="249"/>
      <c r="AD19" s="249"/>
      <c r="AE19" s="249"/>
      <c r="AF19" s="249"/>
      <c r="AG19" s="249"/>
      <c r="AH19" s="249"/>
      <c r="AI19" s="249"/>
      <c r="AJ19" s="249"/>
      <c r="AK19" s="249"/>
      <c r="AL19" s="249"/>
      <c r="AM19" s="249"/>
      <c r="AN19" s="249"/>
      <c r="AO19" s="249"/>
      <c r="AP19" s="249"/>
      <c r="AQ19" s="249"/>
    </row>
    <row r="20" spans="1:410" x14ac:dyDescent="0.15">
      <c r="A20" s="139" t="str">
        <f>'Tariffs 2023'!K8</f>
        <v>Origin Energy</v>
      </c>
      <c r="B20" s="140" t="str">
        <f>'Tariffs 2023'!L8</f>
        <v>Go Variable</v>
      </c>
      <c r="C20" s="141">
        <f>IF('Tariffs 2023'!BP8=0,91*'Tariffs 2023'!M8/100,(91*'Tariffs 2023'!M8/100)+'Tariffs 2023'!BP8/4)</f>
        <v>84.266000000000005</v>
      </c>
      <c r="D20" s="141">
        <f>IF('Tariffs 2023'!O8="",$C$17*'Tariffs 2023'!N8/100,IF($C$17&gt;='Tariffs 2023'!P8,('Tariffs 2023'!P8*'Tariffs 2023'!N8/100),($C$17*'Tariffs 2023'!N8/100)))</f>
        <v>337.81818181818176</v>
      </c>
      <c r="E20" s="141">
        <f>IF(AND('Tariffs 2023'!P8&gt;0,'Tariffs 2023'!R8&gt;0),IF($C$17&lt;'Tariffs 2023'!P8,0,IF($C$17&lt;=('Tariffs 2023'!R8+'Tariffs 2023'!P8),(($C$17-'Tariffs 2023'!P8)*'Tariffs 2023'!Q8/100),(('Tariffs 2023'!R8)*'Tariffs 2023'!Q8/100))),0)</f>
        <v>0</v>
      </c>
      <c r="F20" s="141">
        <f>IF(AND('Tariffs 2023'!R8&gt;0,'Tariffs 2023'!T8&gt;0),IF(($C$17&lt;'Tariffs 2023'!T8),(0),($C$17-'Tariffs 2023'!T8)*'Tariffs 2023'!U8/100),IF(AND('Tariffs 2023'!R8&gt;0,'Tariffs 2023'!T8=""),IF(($C$17&lt;'Tariffs 2023'!R8+'Tariffs 2023'!P8),(0),(($C$17-('Tariffs 2023'!R8+'Tariffs 2023'!P8))*'Tariffs 2023'!S8/100)),IF(AND('Tariffs 2023'!P8&gt;0,'Tariffs 2023'!R8=""&gt;0),IF(($C$17&lt;'Tariffs 2023'!P8),(0),($C$17-'Tariffs 2023'!P8)*'Tariffs 2023'!Q8/100),0)))</f>
        <v>0</v>
      </c>
      <c r="G20" s="141">
        <f>SUM(C20:F20)</f>
        <v>422.08418181818178</v>
      </c>
      <c r="H20" s="141">
        <f>(G20-C20)*4</f>
        <v>1351.272727272727</v>
      </c>
      <c r="I20" s="191">
        <f>G20*4</f>
        <v>1688.3367272727271</v>
      </c>
      <c r="J20" s="142">
        <f>I20*1.1</f>
        <v>1857.1704</v>
      </c>
      <c r="K20" s="140">
        <f>'Tariffs 2023'!AZ8</f>
        <v>0</v>
      </c>
      <c r="L20" s="140">
        <f>'Tariffs 2023'!BA8</f>
        <v>0</v>
      </c>
      <c r="M20" s="140">
        <f>'Tariffs 2023'!BB8</f>
        <v>0</v>
      </c>
      <c r="N20" s="140">
        <f>'Tariffs 2023'!BC8</f>
        <v>0</v>
      </c>
      <c r="O20" s="143" t="str">
        <f>IF(SUM(K20:N20)=0,"No discount",IF(K20&gt;0,"Guaranteed off bill",IF(L20&gt;0,"Guaranteed off usage",IF(M20&gt;0,"Pay-on-time off bill","Pay-on-time off usage"))))</f>
        <v>No discount</v>
      </c>
      <c r="P20" s="143" t="str">
        <f>IF(OR(A20="Origin Energy",A20="Red Energy",A20="Powershop"),"Inclusive","Exclusive")</f>
        <v>Inclusive</v>
      </c>
      <c r="Q20" s="191">
        <f>IF(AND(O20="Guaranteed off bill",P20="Inclusive"),((I20*1.1)-((I20*1.1)*K20/100))/1.1,IF(AND(O20="Guaranteed off usage",P20="Inclusive"),((I20*1.1)-((H20*1.1)*L20/100))/1.1,IF(AND(O20="Guaranteed off bill",P20="Exclusive"),I20-(I20*K20/100),IF(AND(O20="Guaranteed off usage",P20="Exclusive"),I20-(H20*L20/100),IF(P20="Inclusive",((I20*1.1))/1.1,I20)))))</f>
        <v>1688.3367272727271</v>
      </c>
      <c r="R20" s="191">
        <f>IF(AND(O20="Pay-on-time off bill",P20="Inclusive"),((Q20*1.1)-((Q20*1.1)*M20/100))/1.1,IF(AND(O20="Pay-on-time off usage",P20="Inclusive"),((Q20*1.1)-((H20*1.1)*N20/100))/1.1,IF(AND(O20="Pay-on-time off bill",P20="Exclusive"),Q20-(Q20*M20/100),IF(AND(O20="Pay-on-time off usage",P20="Exclusive"),Q20-(H20*N20/100),IF(P20="Inclusive",((Q20*1.1))/1.1,Q20)))))</f>
        <v>1688.3367272727271</v>
      </c>
      <c r="S20" s="197">
        <f t="shared" ref="S20:T21" si="20">Q20*1.1</f>
        <v>1857.1704</v>
      </c>
      <c r="T20" s="197">
        <f t="shared" si="20"/>
        <v>1857.1704</v>
      </c>
      <c r="U20" s="144">
        <f>'Tariffs 2023'!BL8</f>
        <v>0</v>
      </c>
      <c r="V20" s="145" t="str">
        <f>'Tariffs 2023'!BM8</f>
        <v>n</v>
      </c>
      <c r="W20" s="249"/>
      <c r="X20" s="249"/>
      <c r="Y20" s="249"/>
      <c r="Z20" s="249"/>
      <c r="AA20" s="249"/>
      <c r="AB20" s="249"/>
      <c r="AC20" s="249"/>
      <c r="AD20" s="249"/>
      <c r="AE20" s="249"/>
      <c r="AF20" s="249"/>
      <c r="AG20" s="249"/>
      <c r="AH20" s="249"/>
      <c r="AI20" s="249"/>
      <c r="AJ20" s="249"/>
      <c r="AK20" s="249"/>
      <c r="AL20" s="249"/>
      <c r="AM20" s="249"/>
      <c r="AN20" s="249"/>
      <c r="AO20" s="249"/>
      <c r="AP20" s="249"/>
      <c r="AQ20" s="249"/>
    </row>
    <row r="21" spans="1:410" x14ac:dyDescent="0.15">
      <c r="A21" s="139" t="str">
        <f>'Tariffs 2023'!K9</f>
        <v>Red Energy</v>
      </c>
      <c r="B21" s="140" t="str">
        <f>'Tariffs 2023'!L9</f>
        <v>Living Energy Saver</v>
      </c>
      <c r="C21" s="141">
        <f>IF('Tariffs 2023'!BP9=0,91*'Tariffs 2023'!M9/100,(91*'Tariffs 2023'!M9/100)+'Tariffs 2023'!BP9/4)</f>
        <v>95.549999999999983</v>
      </c>
      <c r="D21" s="141">
        <f>IF('Tariffs 2023'!O9="",$C$17*'Tariffs 2023'!N9/100,IF($C$17&gt;='Tariffs 2023'!P9,('Tariffs 2023'!P9*'Tariffs 2023'!N9/100),($C$17*'Tariffs 2023'!N9/100)))</f>
        <v>400</v>
      </c>
      <c r="E21" s="141">
        <f>IF(AND('Tariffs 2023'!P9&gt;0,'Tariffs 2023'!R9&gt;0),IF($C$17&lt;'Tariffs 2023'!P9,0,IF($C$17&lt;=('Tariffs 2023'!R9+'Tariffs 2023'!P9),(($C$17-'Tariffs 2023'!P9)*'Tariffs 2023'!Q9/100),(('Tariffs 2023'!R9)*'Tariffs 2023'!Q9/100))),0)</f>
        <v>0</v>
      </c>
      <c r="F21" s="141">
        <f>IF(AND('Tariffs 2023'!R9&gt;0,'Tariffs 2023'!T9&gt;0),IF(($C$17&lt;'Tariffs 2023'!T9),(0),($C$17-'Tariffs 2023'!T9)*'Tariffs 2023'!U9/100),IF(AND('Tariffs 2023'!R9&gt;0,'Tariffs 2023'!T9=""),IF(($C$17&lt;'Tariffs 2023'!R9+'Tariffs 2023'!P9),(0),(($C$17-('Tariffs 2023'!R9+'Tariffs 2023'!P9))*'Tariffs 2023'!S9/100)),IF(AND('Tariffs 2023'!P9&gt;0,'Tariffs 2023'!R9=""&gt;0),IF(($C$17&lt;'Tariffs 2023'!P9),(0),($C$17-'Tariffs 2023'!P9)*'Tariffs 2023'!Q9/100),0)))</f>
        <v>0</v>
      </c>
      <c r="G21" s="141">
        <f>SUM(C21:F21)</f>
        <v>495.54999999999995</v>
      </c>
      <c r="H21" s="141">
        <f>(G21-C21)*4</f>
        <v>1600</v>
      </c>
      <c r="I21" s="191">
        <f>G21*4</f>
        <v>1982.1999999999998</v>
      </c>
      <c r="J21" s="142">
        <f>I21*1.1</f>
        <v>2180.42</v>
      </c>
      <c r="K21" s="140">
        <f>'Tariffs 2023'!AZ9</f>
        <v>0</v>
      </c>
      <c r="L21" s="140">
        <f>'Tariffs 2023'!BA9</f>
        <v>0</v>
      </c>
      <c r="M21" s="140">
        <f>'Tariffs 2023'!BB9</f>
        <v>0</v>
      </c>
      <c r="N21" s="140">
        <f>'Tariffs 2023'!BC9</f>
        <v>0</v>
      </c>
      <c r="O21" s="143" t="str">
        <f t="shared" ref="O21" si="21">IF(SUM(K21:N21)=0,"No discount",IF(K21&gt;0,"Guaranteed off bill",IF(L21&gt;0,"Guaranteed off usage",IF(M21&gt;0,"Pay-on-time off bill","Pay-on-time off usage"))))</f>
        <v>No discount</v>
      </c>
      <c r="P21" s="143" t="str">
        <f>IF(OR(A21="Origin Energy",A21="Red Energy",A21="Powershop"),"Inclusive","Exclusive")</f>
        <v>Inclusive</v>
      </c>
      <c r="Q21" s="191">
        <f>IF(AND(O21="Guaranteed off bill",P21="Inclusive"),((I21*1.1)-((I21*1.1)*K21/100))/1.1,IF(AND(O21="Guaranteed off usage",P21="Inclusive"),((I21*1.1)-((H21*1.1)*L21/100))/1.1,IF(AND(O21="Guaranteed off bill",P21="Exclusive"),I21-(I21*K21/100),IF(AND(O21="Guaranteed off usage",P21="Exclusive"),I21-(H21*L21/100),IF(P21="Inclusive",((I21*1.1))/1.1,I21)))))</f>
        <v>1982.1999999999998</v>
      </c>
      <c r="R21" s="191">
        <f>IF(AND(O21="Pay-on-time off bill",P21="Inclusive"),((Q21*1.1)-((Q21*1.1)*M21/100))/1.1,IF(AND(O21="Pay-on-time off usage",P21="Inclusive"),((Q21*1.1)-((H21*1.1)*N21/100))/1.1,IF(AND(O21="Pay-on-time off bill",P21="Exclusive"),Q21-(Q21*M21/100),IF(AND(O21="Pay-on-time off usage",P21="Exclusive"),Q21-(H21*N21/100),IF(P21="Inclusive",((Q21*1.1))/1.1,Q21)))))</f>
        <v>1982.1999999999998</v>
      </c>
      <c r="S21" s="198">
        <f t="shared" si="20"/>
        <v>2180.42</v>
      </c>
      <c r="T21" s="198">
        <f t="shared" si="20"/>
        <v>2180.42</v>
      </c>
      <c r="U21" s="144">
        <f>'Tariffs 2023'!BL9</f>
        <v>0</v>
      </c>
      <c r="V21" s="145" t="str">
        <f>'Tariffs 2023'!BM9</f>
        <v>n</v>
      </c>
      <c r="W21" s="249"/>
      <c r="X21" s="249"/>
      <c r="Y21" s="249"/>
      <c r="Z21" s="249"/>
      <c r="AA21" s="249"/>
      <c r="AB21" s="249"/>
      <c r="AC21" s="249"/>
      <c r="AD21" s="249"/>
      <c r="AE21" s="249"/>
      <c r="AF21" s="249"/>
      <c r="AG21" s="249"/>
      <c r="AH21" s="249"/>
      <c r="AI21" s="249"/>
      <c r="AJ21" s="249"/>
      <c r="AK21" s="249"/>
      <c r="AL21" s="249"/>
      <c r="AM21" s="249"/>
      <c r="AN21" s="249"/>
      <c r="AO21" s="249"/>
      <c r="AP21" s="249"/>
      <c r="AQ21" s="249"/>
    </row>
    <row r="22" spans="1:410" s="140" customFormat="1" x14ac:dyDescent="0.15">
      <c r="A22" s="248"/>
      <c r="B22" s="248"/>
      <c r="C22" s="248"/>
      <c r="D22" s="248"/>
      <c r="E22" s="248"/>
      <c r="F22" s="248"/>
      <c r="G22" s="248"/>
      <c r="H22" s="248"/>
      <c r="I22" s="248"/>
      <c r="J22" s="248"/>
      <c r="K22" s="248"/>
      <c r="L22" s="248"/>
      <c r="M22" s="248"/>
      <c r="N22" s="248"/>
      <c r="O22" s="248"/>
      <c r="P22" s="248"/>
      <c r="Q22" s="248"/>
      <c r="R22" s="248"/>
      <c r="S22" s="248"/>
      <c r="T22" s="248"/>
      <c r="U22" s="248"/>
      <c r="V22" s="248"/>
      <c r="W22" s="249"/>
      <c r="X22" s="249"/>
      <c r="Y22" s="249"/>
      <c r="Z22" s="249"/>
      <c r="AA22" s="249"/>
      <c r="AB22" s="249"/>
      <c r="AC22" s="249"/>
      <c r="AD22" s="249"/>
      <c r="AE22" s="249"/>
      <c r="AF22" s="249"/>
      <c r="AG22" s="249"/>
      <c r="AH22" s="249"/>
      <c r="AI22" s="249"/>
      <c r="AJ22" s="249"/>
      <c r="AK22" s="249"/>
      <c r="AL22" s="249"/>
      <c r="AM22" s="249"/>
      <c r="AN22" s="249"/>
      <c r="AO22" s="249"/>
      <c r="AP22" s="249"/>
      <c r="AQ22" s="249"/>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row>
    <row r="23" spans="1:410" customFormat="1" ht="15" thickBot="1" x14ac:dyDescent="0.2">
      <c r="A23" s="248"/>
      <c r="B23" s="248"/>
      <c r="C23" s="248"/>
      <c r="D23" s="248"/>
      <c r="E23" s="248"/>
      <c r="F23" s="248"/>
      <c r="G23" s="248"/>
      <c r="H23" s="248"/>
      <c r="I23" s="248"/>
      <c r="J23" s="248"/>
      <c r="K23" s="248"/>
      <c r="L23" s="248"/>
      <c r="M23" s="248"/>
      <c r="N23" s="248"/>
      <c r="O23" s="248"/>
      <c r="P23" s="248"/>
      <c r="Q23" s="248"/>
      <c r="R23" s="248"/>
      <c r="S23" s="248"/>
      <c r="T23" s="248"/>
      <c r="U23" s="248"/>
      <c r="V23" s="248"/>
      <c r="W23" s="249"/>
      <c r="X23" s="249"/>
      <c r="Y23" s="249"/>
      <c r="Z23" s="249"/>
      <c r="AA23" s="249"/>
      <c r="AB23" s="249"/>
      <c r="AC23" s="249"/>
      <c r="AD23" s="249"/>
      <c r="AE23" s="249"/>
      <c r="AF23" s="249"/>
      <c r="AG23" s="249"/>
      <c r="AH23" s="249"/>
      <c r="AI23" s="249"/>
      <c r="AJ23" s="249"/>
      <c r="AK23" s="249"/>
      <c r="AL23" s="249"/>
      <c r="AM23" s="249"/>
      <c r="AN23" s="249"/>
      <c r="AO23" s="249"/>
      <c r="AP23" s="249"/>
      <c r="AQ23" s="249"/>
    </row>
    <row r="24" spans="1:410" x14ac:dyDescent="0.15">
      <c r="A24" s="78" t="s">
        <v>352</v>
      </c>
      <c r="B24" s="79"/>
      <c r="C24" s="79"/>
      <c r="D24" s="97"/>
      <c r="E24" s="97"/>
      <c r="F24" s="97"/>
      <c r="G24" s="98"/>
      <c r="H24" s="98"/>
      <c r="I24" s="79"/>
      <c r="J24" s="79"/>
      <c r="K24" s="79"/>
      <c r="L24" s="79"/>
      <c r="M24" s="79"/>
      <c r="N24" s="79"/>
      <c r="O24" s="79"/>
      <c r="P24" s="79"/>
      <c r="Q24" s="79"/>
      <c r="R24" s="79"/>
      <c r="S24" s="79"/>
      <c r="T24" s="79"/>
      <c r="U24" s="79"/>
      <c r="V24" s="80"/>
      <c r="W24" s="249"/>
      <c r="X24" s="249"/>
      <c r="Y24" s="249"/>
      <c r="Z24" s="249"/>
      <c r="AA24" s="249"/>
      <c r="AB24" s="249"/>
      <c r="AC24" s="249"/>
      <c r="AD24" s="249"/>
      <c r="AE24" s="249"/>
      <c r="AF24" s="249"/>
      <c r="AG24" s="249"/>
      <c r="AH24" s="249"/>
      <c r="AI24" s="249"/>
      <c r="AJ24" s="249"/>
      <c r="AK24" s="249"/>
      <c r="AL24" s="249"/>
      <c r="AM24" s="249"/>
      <c r="AN24" s="249"/>
      <c r="AO24" s="249"/>
      <c r="AP24" s="249"/>
      <c r="AQ24" s="249"/>
    </row>
    <row r="25" spans="1:410" x14ac:dyDescent="0.15">
      <c r="A25" s="81" t="s">
        <v>107</v>
      </c>
      <c r="B25" s="32"/>
      <c r="C25" s="101">
        <v>2000</v>
      </c>
      <c r="D25" s="99"/>
      <c r="E25" s="99"/>
      <c r="F25" s="99"/>
      <c r="G25" s="100"/>
      <c r="H25" s="100"/>
      <c r="I25" s="32"/>
      <c r="J25" s="32"/>
      <c r="K25" s="32"/>
      <c r="L25" s="32"/>
      <c r="M25" s="32"/>
      <c r="N25" s="32"/>
      <c r="O25" s="32"/>
      <c r="P25" s="32"/>
      <c r="Q25" s="32"/>
      <c r="R25" s="32"/>
      <c r="S25" s="32"/>
      <c r="T25" s="32"/>
      <c r="U25" s="32"/>
      <c r="V25" s="82"/>
      <c r="W25" s="249"/>
      <c r="X25" s="249"/>
      <c r="Y25" s="249"/>
      <c r="Z25" s="249"/>
      <c r="AA25" s="249"/>
      <c r="AB25" s="249"/>
      <c r="AC25" s="249"/>
      <c r="AD25" s="249"/>
      <c r="AE25" s="249"/>
      <c r="AF25" s="249"/>
      <c r="AG25" s="249"/>
      <c r="AH25" s="249"/>
      <c r="AI25" s="249"/>
      <c r="AJ25" s="249"/>
      <c r="AK25" s="249"/>
      <c r="AL25" s="249"/>
      <c r="AM25" s="249"/>
      <c r="AN25" s="249"/>
      <c r="AO25" s="249"/>
      <c r="AP25" s="249"/>
      <c r="AQ25" s="249"/>
    </row>
    <row r="26" spans="1:410" x14ac:dyDescent="0.15">
      <c r="A26" s="81" t="s">
        <v>207</v>
      </c>
      <c r="B26" s="32"/>
      <c r="C26" s="102">
        <v>0.7</v>
      </c>
      <c r="D26" s="99"/>
      <c r="E26" s="99"/>
      <c r="F26" s="99"/>
      <c r="G26" s="100"/>
      <c r="H26" s="100"/>
      <c r="I26" s="32"/>
      <c r="J26" s="32"/>
      <c r="K26" s="32"/>
      <c r="L26" s="32"/>
      <c r="M26" s="32"/>
      <c r="N26" s="32"/>
      <c r="O26" s="32"/>
      <c r="P26" s="32"/>
      <c r="Q26" s="32"/>
      <c r="R26" s="32"/>
      <c r="S26" s="32"/>
      <c r="T26" s="32"/>
      <c r="U26" s="32"/>
      <c r="V26" s="82"/>
      <c r="W26" s="249"/>
      <c r="X26" s="249"/>
      <c r="Y26" s="249"/>
      <c r="Z26" s="249"/>
      <c r="AA26" s="249"/>
      <c r="AB26" s="249"/>
      <c r="AC26" s="249"/>
      <c r="AD26" s="249"/>
      <c r="AE26" s="249"/>
      <c r="AF26" s="249"/>
      <c r="AG26" s="249"/>
      <c r="AH26" s="249"/>
      <c r="AI26" s="249"/>
      <c r="AJ26" s="249"/>
      <c r="AK26" s="249"/>
      <c r="AL26" s="249"/>
      <c r="AM26" s="249"/>
      <c r="AN26" s="249"/>
      <c r="AO26" s="249"/>
      <c r="AP26" s="249"/>
      <c r="AQ26" s="249"/>
    </row>
    <row r="27" spans="1:410" x14ac:dyDescent="0.15">
      <c r="A27" s="81" t="s">
        <v>256</v>
      </c>
      <c r="B27" s="32"/>
      <c r="C27" s="102">
        <v>0.3</v>
      </c>
      <c r="D27" s="99"/>
      <c r="E27" s="99"/>
      <c r="F27" s="99"/>
      <c r="G27" s="100"/>
      <c r="H27" s="100"/>
      <c r="I27" s="32"/>
      <c r="J27" s="32"/>
      <c r="K27" s="32"/>
      <c r="L27" s="32"/>
      <c r="M27" s="32"/>
      <c r="N27" s="32"/>
      <c r="O27" s="32"/>
      <c r="P27" s="32"/>
      <c r="Q27" s="32"/>
      <c r="R27" s="32"/>
      <c r="S27" s="32"/>
      <c r="T27" s="32"/>
      <c r="U27" s="32"/>
      <c r="V27" s="82"/>
      <c r="W27" s="249"/>
      <c r="X27" s="249"/>
      <c r="Y27" s="249"/>
      <c r="Z27" s="249"/>
      <c r="AA27" s="249"/>
      <c r="AB27" s="249"/>
      <c r="AC27" s="249"/>
      <c r="AD27" s="249"/>
      <c r="AE27" s="249"/>
      <c r="AF27" s="249"/>
      <c r="AG27" s="249"/>
      <c r="AH27" s="249"/>
      <c r="AI27" s="249"/>
      <c r="AJ27" s="249"/>
      <c r="AK27" s="249"/>
      <c r="AL27" s="249"/>
      <c r="AM27" s="249"/>
      <c r="AN27" s="249"/>
      <c r="AO27" s="249"/>
      <c r="AP27" s="249"/>
      <c r="AQ27" s="249"/>
    </row>
    <row r="28" spans="1:410" x14ac:dyDescent="0.15">
      <c r="A28" s="81"/>
      <c r="B28" s="32"/>
      <c r="C28" s="99"/>
      <c r="D28" s="99"/>
      <c r="E28" s="99"/>
      <c r="F28" s="99"/>
      <c r="G28" s="100"/>
      <c r="H28" s="100"/>
      <c r="I28" s="32"/>
      <c r="J28" s="32"/>
      <c r="K28" s="32"/>
      <c r="L28" s="32"/>
      <c r="M28" s="32"/>
      <c r="N28" s="32"/>
      <c r="O28" s="32"/>
      <c r="P28" s="32"/>
      <c r="Q28" s="32"/>
      <c r="R28" s="32"/>
      <c r="S28" s="32"/>
      <c r="T28" s="32"/>
      <c r="U28" s="32"/>
      <c r="V28" s="82"/>
      <c r="W28" s="249"/>
      <c r="X28" s="249"/>
      <c r="Y28" s="249"/>
      <c r="Z28" s="249"/>
      <c r="AA28" s="249"/>
      <c r="AB28" s="249"/>
      <c r="AC28" s="249"/>
      <c r="AD28" s="249"/>
      <c r="AE28" s="249"/>
      <c r="AF28" s="249"/>
      <c r="AG28" s="249"/>
      <c r="AH28" s="249"/>
      <c r="AI28" s="249"/>
      <c r="AJ28" s="249"/>
      <c r="AK28" s="249"/>
      <c r="AL28" s="249"/>
      <c r="AM28" s="249"/>
      <c r="AN28" s="249"/>
      <c r="AO28" s="249"/>
      <c r="AP28" s="249"/>
      <c r="AQ28" s="249"/>
    </row>
    <row r="29" spans="1:410" ht="75" x14ac:dyDescent="0.15">
      <c r="A29" s="179" t="s">
        <v>112</v>
      </c>
      <c r="B29" s="180" t="s">
        <v>108</v>
      </c>
      <c r="C29" s="186" t="s">
        <v>109</v>
      </c>
      <c r="D29" s="186" t="s">
        <v>341</v>
      </c>
      <c r="E29" s="186" t="s">
        <v>199</v>
      </c>
      <c r="F29" s="186" t="s">
        <v>258</v>
      </c>
      <c r="G29" s="186" t="s">
        <v>6</v>
      </c>
      <c r="H29" s="189" t="s">
        <v>343</v>
      </c>
      <c r="I29" s="190" t="s">
        <v>201</v>
      </c>
      <c r="J29" s="181" t="s">
        <v>344</v>
      </c>
      <c r="K29" s="183" t="s">
        <v>203</v>
      </c>
      <c r="L29" s="183" t="s">
        <v>232</v>
      </c>
      <c r="M29" s="183" t="s">
        <v>233</v>
      </c>
      <c r="N29" s="183" t="s">
        <v>234</v>
      </c>
      <c r="O29" s="194" t="s">
        <v>345</v>
      </c>
      <c r="P29" s="194" t="s">
        <v>346</v>
      </c>
      <c r="Q29" s="193" t="s">
        <v>347</v>
      </c>
      <c r="R29" s="193" t="s">
        <v>348</v>
      </c>
      <c r="S29" s="187" t="s">
        <v>230</v>
      </c>
      <c r="T29" s="184" t="s">
        <v>231</v>
      </c>
      <c r="U29" s="188" t="s">
        <v>129</v>
      </c>
      <c r="V29" s="185" t="s">
        <v>130</v>
      </c>
      <c r="W29" s="249"/>
      <c r="X29" s="249"/>
      <c r="Y29" s="249"/>
      <c r="Z29" s="249"/>
      <c r="AA29" s="249"/>
      <c r="AB29" s="249"/>
      <c r="AC29" s="249"/>
      <c r="AD29" s="249"/>
      <c r="AE29" s="249"/>
      <c r="AF29" s="249"/>
      <c r="AG29" s="249"/>
      <c r="AH29" s="249"/>
      <c r="AI29" s="249"/>
      <c r="AJ29" s="249"/>
      <c r="AK29" s="249"/>
      <c r="AL29" s="249"/>
      <c r="AM29" s="249"/>
      <c r="AN29" s="249"/>
      <c r="AO29" s="249"/>
      <c r="AP29" s="249"/>
      <c r="AQ29" s="249"/>
    </row>
    <row r="30" spans="1:410" x14ac:dyDescent="0.15">
      <c r="A30" s="139" t="str">
        <f>'Tariffs 2023'!K10</f>
        <v>ActewAGL</v>
      </c>
      <c r="B30" s="140" t="str">
        <f>'Tariffs 2023'!L10</f>
        <v>Capital City Plan</v>
      </c>
      <c r="C30" s="141">
        <f>IF('Tariffs 2023'!BP10=0,91*'Tariffs 2023'!M10/100,(91*'Tariffs 2023'!M10/100)+'Tariffs 2023'!BP10/4)</f>
        <v>82.809999999999988</v>
      </c>
      <c r="D30" s="141">
        <f>IF('Tariffs 2023'!O10="",$C$25*$C$26*'Tariffs 2023'!N10/100,IF($C$25*$C$26&gt;='Tariffs 2023'!P10,('Tariffs 2023'!P10*'Tariffs 2023'!N10/100),($C$25*$C$26*'Tariffs 2023'!N10/100)))</f>
        <v>270.70909090909095</v>
      </c>
      <c r="E30" s="141">
        <f>IF(AND('Tariffs 2023'!R10&gt;0,'Tariffs 2023'!T10&gt;0),IF(($C$25*$C$26&lt;'Tariffs 2023'!T10),(0),($C$25*$C$26-'Tariffs 2023'!T10)*'Tariffs 2023'!U10/100),IF(AND('Tariffs 2023'!R10&gt;0,'Tariffs 2023'!T10=""),IF(($C$25*$C$26&lt;'Tariffs 2023'!R10+'Tariffs 2023'!P10),(0),(($C$25*$C$26-('Tariffs 2023'!R10+'Tariffs 2023'!P10))*'Tariffs 2023'!S10/100)),IF(AND('Tariffs 2023'!P10&gt;0,'Tariffs 2023'!R10=""&gt;0),IF(($C$25&lt;'Tariffs 2023'!P10),(0),($C$25*$C$26-'Tariffs 2023'!P10)*'Tariffs 2023'!Q10/100),0)))</f>
        <v>0</v>
      </c>
      <c r="F30" s="141">
        <f>($C$25*$C$27)*'Tariffs 2023'!AE10/100</f>
        <v>78</v>
      </c>
      <c r="G30" s="141">
        <f>SUM(C30:F30)</f>
        <v>431.51909090909095</v>
      </c>
      <c r="H30" s="141">
        <f t="shared" ref="H30:H33" si="22">(G30-C30)*4</f>
        <v>1394.8363636363638</v>
      </c>
      <c r="I30" s="191">
        <f t="shared" ref="I30:I33" si="23">G30*4</f>
        <v>1726.0763636363638</v>
      </c>
      <c r="J30" s="142">
        <f t="shared" ref="J30:J33" si="24">I30*1.1</f>
        <v>1898.6840000000004</v>
      </c>
      <c r="K30" s="140">
        <f>'Tariffs 2023'!AZ10</f>
        <v>0</v>
      </c>
      <c r="L30" s="140">
        <f>'Tariffs 2023'!BA10</f>
        <v>0</v>
      </c>
      <c r="M30" s="140">
        <f>'Tariffs 2023'!BB10</f>
        <v>0</v>
      </c>
      <c r="N30" s="140">
        <f>'Tariffs 2023'!BC10</f>
        <v>0</v>
      </c>
      <c r="O30" s="143" t="str">
        <f t="shared" ref="O30:O33" si="25">IF(SUM(K30:N30)=0,"No discount",IF(K30&gt;0,"Guaranteed off bill",IF(L30&gt;0,"Guaranteed off usage",IF(M30&gt;0,"Pay-on-time off bill","Pay-on-time off usage"))))</f>
        <v>No discount</v>
      </c>
      <c r="P30" s="143" t="str">
        <f t="shared" ref="P30:P33" si="26">IF(OR(A30="Origin Energy",A30="Red Energy",A30="Powershop"),"Inclusive","Exclusive")</f>
        <v>Exclusive</v>
      </c>
      <c r="Q30" s="191">
        <f t="shared" ref="Q30:Q33" si="27">IF(AND(O30="Guaranteed off bill",P30="Inclusive"),((I30*1.1)-((I30*1.1)*K30/100))/1.1,IF(AND(O30="Guaranteed off usage",P30="Inclusive"),((I30*1.1)-((H30*1.1)*L30/100))/1.1,IF(AND(O30="Guaranteed off bill",P30="Exclusive"),I30-(I30*K30/100),IF(AND(O30="Guaranteed off usage",P30="Exclusive"),I30-(H30*L30/100),IF(P30="Inclusive",((I30*1.1))/1.1,I30)))))</f>
        <v>1726.0763636363638</v>
      </c>
      <c r="R30" s="191">
        <f t="shared" ref="R30:R33" si="28">IF(AND(O30="Pay-on-time off bill",P30="Inclusive"),((Q30*1.1)-((Q30*1.1)*M30/100))/1.1,IF(AND(O30="Pay-on-time off usage",P30="Inclusive"),((Q30*1.1)-((H30*1.1)*N30/100))/1.1,IF(AND(O30="Pay-on-time off bill",P30="Exclusive"),Q30-(Q30*M30/100),IF(AND(O30="Pay-on-time off usage",P30="Exclusive"),Q30-(H30*N30/100),IF(P30="Inclusive",((Q30*1.1))/1.1,Q30)))))</f>
        <v>1726.0763636363638</v>
      </c>
      <c r="S30" s="197">
        <f t="shared" ref="S30:T33" si="29">Q30*1.1</f>
        <v>1898.6840000000004</v>
      </c>
      <c r="T30" s="197">
        <f t="shared" si="29"/>
        <v>1898.6840000000004</v>
      </c>
      <c r="U30" s="144">
        <f>'Tariffs 2023'!BL10</f>
        <v>0</v>
      </c>
      <c r="V30" s="145" t="str">
        <f>'Tariffs 2023'!BM10</f>
        <v>n</v>
      </c>
      <c r="W30" s="249"/>
      <c r="X30" s="249"/>
      <c r="Y30" s="249"/>
      <c r="Z30" s="249"/>
      <c r="AA30" s="249"/>
      <c r="AB30" s="249"/>
      <c r="AC30" s="249"/>
      <c r="AD30" s="249"/>
      <c r="AE30" s="249"/>
      <c r="AF30" s="249"/>
      <c r="AG30" s="249"/>
      <c r="AH30" s="249"/>
      <c r="AI30" s="249"/>
      <c r="AJ30" s="249"/>
      <c r="AK30" s="249"/>
      <c r="AL30" s="249"/>
      <c r="AM30" s="249"/>
      <c r="AN30" s="249"/>
      <c r="AO30" s="249"/>
      <c r="AP30" s="249"/>
      <c r="AQ30" s="249"/>
    </row>
    <row r="31" spans="1:410" x14ac:dyDescent="0.15">
      <c r="A31" s="139" t="str">
        <f>'Tariffs 2023'!K11</f>
        <v>EnergyAustralia</v>
      </c>
      <c r="B31" s="140" t="str">
        <f>'Tariffs 2023'!L11</f>
        <v>Flexi Plan</v>
      </c>
      <c r="C31" s="141">
        <f>IF('Tariffs 2023'!BP11=0,91*'Tariffs 2023'!M11/100,(91*'Tariffs 2023'!M11/100)+'Tariffs 2023'!BP11/4)</f>
        <v>84.266000000000005</v>
      </c>
      <c r="D31" s="141">
        <f>IF('Tariffs 2023'!O11="",$C$25*$C$26*'Tariffs 2023'!N11/100,IF($C$25*$C$26&gt;='Tariffs 2023'!P11,('Tariffs 2023'!P11*'Tariffs 2023'!N11/100),($C$25*$C$26*'Tariffs 2023'!N11/100)))</f>
        <v>400.52727272727265</v>
      </c>
      <c r="E31" s="141">
        <f>IF(AND('Tariffs 2023'!R11&gt;0,'Tariffs 2023'!T11&gt;0),IF(($C$25*$C$26&lt;'Tariffs 2023'!T11),(0),($C$25*$C$26-'Tariffs 2023'!T11)*'Tariffs 2023'!U11/100),IF(AND('Tariffs 2023'!R11&gt;0,'Tariffs 2023'!T11=""),IF(($C$25*$C$26&lt;'Tariffs 2023'!R11+'Tariffs 2023'!P11),(0),(($C$25*$C$26-('Tariffs 2023'!R11+'Tariffs 2023'!P11))*'Tariffs 2023'!S11/100)),IF(AND('Tariffs 2023'!P11&gt;0,'Tariffs 2023'!R11=""&gt;0),IF(($C$25&lt;'Tariffs 2023'!P11),(0),($C$25*$C$26-'Tariffs 2023'!P11)*'Tariffs 2023'!Q11/100),0)))</f>
        <v>0</v>
      </c>
      <c r="F31" s="141">
        <f>($C$25*$C$27)*'Tariffs 2023'!AE11/100</f>
        <v>97.145454545454527</v>
      </c>
      <c r="G31" s="141">
        <f t="shared" ref="G31:G33" si="30">SUM(C31:F31)</f>
        <v>581.93872727272719</v>
      </c>
      <c r="H31" s="141">
        <f t="shared" si="22"/>
        <v>1990.6909090909087</v>
      </c>
      <c r="I31" s="191">
        <f t="shared" si="23"/>
        <v>2327.7549090909088</v>
      </c>
      <c r="J31" s="142">
        <f t="shared" si="24"/>
        <v>2560.5303999999996</v>
      </c>
      <c r="K31" s="140">
        <f>'Tariffs 2023'!AZ11</f>
        <v>11</v>
      </c>
      <c r="L31" s="140">
        <f>'Tariffs 2023'!BA11</f>
        <v>0</v>
      </c>
      <c r="M31" s="140">
        <f>'Tariffs 2023'!BB11</f>
        <v>0</v>
      </c>
      <c r="N31" s="140">
        <f>'Tariffs 2023'!BC11</f>
        <v>0</v>
      </c>
      <c r="O31" s="143" t="str">
        <f t="shared" si="25"/>
        <v>Guaranteed off bill</v>
      </c>
      <c r="P31" s="143" t="str">
        <f t="shared" si="26"/>
        <v>Exclusive</v>
      </c>
      <c r="Q31" s="191">
        <f t="shared" si="27"/>
        <v>2071.701869090909</v>
      </c>
      <c r="R31" s="191">
        <f t="shared" si="28"/>
        <v>2071.701869090909</v>
      </c>
      <c r="S31" s="198">
        <f t="shared" si="29"/>
        <v>2278.8720560000002</v>
      </c>
      <c r="T31" s="198">
        <f t="shared" si="29"/>
        <v>2278.8720560000002</v>
      </c>
      <c r="U31" s="144">
        <f>'Tariffs 2023'!BL11</f>
        <v>0</v>
      </c>
      <c r="V31" s="145" t="str">
        <f>'Tariffs 2023'!BM11</f>
        <v>n</v>
      </c>
      <c r="W31" s="249"/>
      <c r="X31" s="249"/>
      <c r="Y31" s="249"/>
      <c r="Z31" s="249"/>
      <c r="AA31" s="249"/>
      <c r="AB31" s="249"/>
      <c r="AC31" s="249"/>
      <c r="AD31" s="249"/>
      <c r="AE31" s="249"/>
      <c r="AF31" s="249"/>
      <c r="AG31" s="249"/>
      <c r="AH31" s="249"/>
      <c r="AI31" s="249"/>
      <c r="AJ31" s="249"/>
      <c r="AK31" s="249"/>
      <c r="AL31" s="249"/>
      <c r="AM31" s="249"/>
      <c r="AN31" s="249"/>
      <c r="AO31" s="249"/>
      <c r="AP31" s="249"/>
      <c r="AQ31" s="249"/>
    </row>
    <row r="32" spans="1:410" x14ac:dyDescent="0.15">
      <c r="A32" s="139" t="str">
        <f>'Tariffs 2023'!K12</f>
        <v>Origin Energy</v>
      </c>
      <c r="B32" s="140" t="str">
        <f>'Tariffs 2023'!L12</f>
        <v>Go Variable</v>
      </c>
      <c r="C32" s="141">
        <f>IF('Tariffs 2023'!BP12=0,91*'Tariffs 2023'!M12/100,(91*'Tariffs 2023'!M12/100)+'Tariffs 2023'!BP12/4)</f>
        <v>66.405181818181816</v>
      </c>
      <c r="D32" s="141">
        <f>IF('Tariffs 2023'!O12="",$C$25*$C$26*'Tariffs 2023'!N12/100,IF($C$25*$C$26&gt;='Tariffs 2023'!P12,('Tariffs 2023'!P12*'Tariffs 2023'!N12/100),($C$25*$C$26*'Tariffs 2023'!N12/100)))</f>
        <v>252.89090909090908</v>
      </c>
      <c r="E32" s="141">
        <f>IF(AND('Tariffs 2023'!R12&gt;0,'Tariffs 2023'!T12&gt;0),IF(($C$25*$C$26&lt;'Tariffs 2023'!T12),(0),($C$25*$C$26-'Tariffs 2023'!T12)*'Tariffs 2023'!U12/100),IF(AND('Tariffs 2023'!R12&gt;0,'Tariffs 2023'!T12=""),IF(($C$25*$C$26&lt;'Tariffs 2023'!R12+'Tariffs 2023'!P12),(0),(($C$25*$C$26-('Tariffs 2023'!R12+'Tariffs 2023'!P12))*'Tariffs 2023'!S12/100)),IF(AND('Tariffs 2023'!P12&gt;0,'Tariffs 2023'!R12=""&gt;0),IF(($C$25&lt;'Tariffs 2023'!P12),(0),($C$25*$C$26-'Tariffs 2023'!P12)*'Tariffs 2023'!Q12/100),0)))</f>
        <v>0</v>
      </c>
      <c r="F32" s="141">
        <f>($C$25*$C$27)*'Tariffs 2023'!AE12/100</f>
        <v>69.709090909090904</v>
      </c>
      <c r="G32" s="141">
        <f t="shared" si="30"/>
        <v>389.00518181818177</v>
      </c>
      <c r="H32" s="141">
        <f t="shared" si="22"/>
        <v>1290.3999999999999</v>
      </c>
      <c r="I32" s="191">
        <f t="shared" si="23"/>
        <v>1556.0207272727271</v>
      </c>
      <c r="J32" s="142">
        <f t="shared" si="24"/>
        <v>1711.6227999999999</v>
      </c>
      <c r="K32" s="140">
        <f>'Tariffs 2023'!AZ12</f>
        <v>0</v>
      </c>
      <c r="L32" s="140">
        <f>'Tariffs 2023'!BA12</f>
        <v>0</v>
      </c>
      <c r="M32" s="140">
        <f>'Tariffs 2023'!BB12</f>
        <v>0</v>
      </c>
      <c r="N32" s="140">
        <f>'Tariffs 2023'!BC12</f>
        <v>0</v>
      </c>
      <c r="O32" s="143" t="str">
        <f t="shared" si="25"/>
        <v>No discount</v>
      </c>
      <c r="P32" s="143" t="str">
        <f t="shared" si="26"/>
        <v>Inclusive</v>
      </c>
      <c r="Q32" s="191">
        <f t="shared" si="27"/>
        <v>1556.0207272727271</v>
      </c>
      <c r="R32" s="191">
        <f t="shared" si="28"/>
        <v>1556.0207272727271</v>
      </c>
      <c r="S32" s="198">
        <f t="shared" si="29"/>
        <v>1711.6227999999999</v>
      </c>
      <c r="T32" s="198">
        <f t="shared" si="29"/>
        <v>1711.6227999999999</v>
      </c>
      <c r="U32" s="144">
        <f>'Tariffs 2023'!BL12</f>
        <v>0</v>
      </c>
      <c r="V32" s="145" t="str">
        <f>'Tariffs 2023'!BM12</f>
        <v>n</v>
      </c>
      <c r="W32" s="249"/>
      <c r="X32" s="249"/>
      <c r="Y32" s="249"/>
      <c r="Z32" s="249"/>
      <c r="AA32" s="249"/>
      <c r="AB32" s="249"/>
      <c r="AC32" s="249"/>
      <c r="AD32" s="249"/>
      <c r="AE32" s="249"/>
      <c r="AF32" s="249"/>
      <c r="AG32" s="249"/>
      <c r="AH32" s="249"/>
      <c r="AI32" s="249"/>
      <c r="AJ32" s="249"/>
      <c r="AK32" s="249"/>
      <c r="AL32" s="249"/>
      <c r="AM32" s="249"/>
      <c r="AN32" s="249"/>
      <c r="AO32" s="249"/>
      <c r="AP32" s="249"/>
      <c r="AQ32" s="249"/>
    </row>
    <row r="33" spans="1:410" x14ac:dyDescent="0.15">
      <c r="A33" s="139" t="str">
        <f>'Tariffs 2023'!K13</f>
        <v>Red Energy</v>
      </c>
      <c r="B33" s="140" t="str">
        <f>'Tariffs 2023'!L13</f>
        <v>Living Energy Saver</v>
      </c>
      <c r="C33" s="141">
        <f>IF('Tariffs 2023'!BP13=0,91*'Tariffs 2023'!M13/100,(91*'Tariffs 2023'!M13/100)+'Tariffs 2023'!BP13/4)</f>
        <v>82.809999999999988</v>
      </c>
      <c r="D33" s="141">
        <f>IF('Tariffs 2023'!O13="",$C$25*$C$26*'Tariffs 2023'!N13/100,IF($C$25*$C$26&gt;='Tariffs 2023'!P13,('Tariffs 2023'!P13*'Tariffs 2023'!N13/100),($C$25*$C$26*'Tariffs 2023'!N13/100)))</f>
        <v>269.43636363636364</v>
      </c>
      <c r="E33" s="141">
        <f>IF(AND('Tariffs 2023'!R13&gt;0,'Tariffs 2023'!T13&gt;0),IF(($C$25*$C$26&lt;'Tariffs 2023'!T13),(0),($C$25*$C$26-'Tariffs 2023'!T13)*'Tariffs 2023'!U13/100),IF(AND('Tariffs 2023'!R13&gt;0,'Tariffs 2023'!T13=""),IF(($C$25*$C$26&lt;'Tariffs 2023'!R13+'Tariffs 2023'!P13),(0),(($C$25*$C$26-('Tariffs 2023'!R13+'Tariffs 2023'!P13))*'Tariffs 2023'!S13/100)),IF(AND('Tariffs 2023'!P13&gt;0,'Tariffs 2023'!R13=""&gt;0),IF(($C$25&lt;'Tariffs 2023'!P13),(0),($C$25*$C$26-'Tariffs 2023'!P13)*'Tariffs 2023'!Q13/100),0)))</f>
        <v>0</v>
      </c>
      <c r="F33" s="141">
        <f>($C$25*$C$27)*'Tariffs 2023'!AE13/100</f>
        <v>78</v>
      </c>
      <c r="G33" s="141">
        <f t="shared" si="30"/>
        <v>430.24636363636364</v>
      </c>
      <c r="H33" s="141">
        <f t="shared" si="22"/>
        <v>1389.7454545454545</v>
      </c>
      <c r="I33" s="191">
        <f t="shared" si="23"/>
        <v>1720.9854545454546</v>
      </c>
      <c r="J33" s="142">
        <f t="shared" si="24"/>
        <v>1893.0840000000001</v>
      </c>
      <c r="K33" s="140">
        <f>'Tariffs 2023'!AZ13</f>
        <v>0</v>
      </c>
      <c r="L33" s="140">
        <f>'Tariffs 2023'!BA13</f>
        <v>0</v>
      </c>
      <c r="M33" s="140">
        <f>'Tariffs 2023'!BB13</f>
        <v>0</v>
      </c>
      <c r="N33" s="140">
        <f>'Tariffs 2023'!BC13</f>
        <v>0</v>
      </c>
      <c r="O33" s="143" t="str">
        <f t="shared" si="25"/>
        <v>No discount</v>
      </c>
      <c r="P33" s="143" t="str">
        <f t="shared" si="26"/>
        <v>Inclusive</v>
      </c>
      <c r="Q33" s="191">
        <f t="shared" si="27"/>
        <v>1720.9854545454546</v>
      </c>
      <c r="R33" s="191">
        <f t="shared" si="28"/>
        <v>1720.9854545454546</v>
      </c>
      <c r="S33" s="198">
        <f t="shared" si="29"/>
        <v>1893.0840000000001</v>
      </c>
      <c r="T33" s="198">
        <f t="shared" si="29"/>
        <v>1893.0840000000001</v>
      </c>
      <c r="U33" s="144">
        <f>'Tariffs 2023'!BL13</f>
        <v>0</v>
      </c>
      <c r="V33" s="145" t="str">
        <f>'Tariffs 2023'!BM13</f>
        <v>n</v>
      </c>
      <c r="W33" s="249"/>
      <c r="X33" s="249"/>
      <c r="Y33" s="249"/>
      <c r="Z33" s="249"/>
      <c r="AA33" s="249"/>
      <c r="AB33" s="249"/>
      <c r="AC33" s="249"/>
      <c r="AD33" s="249"/>
      <c r="AE33" s="249"/>
      <c r="AF33" s="249"/>
      <c r="AG33" s="249"/>
      <c r="AH33" s="249"/>
      <c r="AI33" s="249"/>
      <c r="AJ33" s="249"/>
      <c r="AK33" s="249"/>
      <c r="AL33" s="249"/>
      <c r="AM33" s="249"/>
      <c r="AN33" s="249"/>
      <c r="AO33" s="249"/>
      <c r="AP33" s="249"/>
      <c r="AQ33" s="249"/>
    </row>
    <row r="34" spans="1:410" s="140" customFormat="1" x14ac:dyDescent="0.15">
      <c r="A34" s="248"/>
      <c r="B34" s="248"/>
      <c r="C34" s="248"/>
      <c r="D34" s="248"/>
      <c r="E34" s="248"/>
      <c r="F34" s="248"/>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9"/>
      <c r="AG34" s="249"/>
      <c r="AH34" s="249"/>
      <c r="AI34" s="249"/>
      <c r="AJ34" s="249"/>
      <c r="AK34" s="249"/>
      <c r="AL34" s="249"/>
      <c r="AM34" s="249"/>
      <c r="AN34" s="249"/>
      <c r="AO34" s="249"/>
      <c r="AP34" s="249"/>
      <c r="AQ34" s="249"/>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row>
    <row r="35" spans="1:410" customFormat="1" ht="15" thickBot="1" x14ac:dyDescent="0.2">
      <c r="A35" s="248"/>
      <c r="B35" s="248"/>
      <c r="C35" s="248"/>
      <c r="D35" s="248"/>
      <c r="E35" s="248"/>
      <c r="F35" s="248"/>
      <c r="G35" s="248"/>
      <c r="H35" s="248"/>
      <c r="I35" s="248"/>
      <c r="J35" s="248"/>
      <c r="K35" s="248"/>
      <c r="L35" s="248"/>
      <c r="M35" s="248"/>
      <c r="N35" s="248"/>
      <c r="O35" s="248"/>
      <c r="P35" s="248"/>
      <c r="Q35" s="248"/>
      <c r="R35" s="248"/>
      <c r="S35" s="248"/>
      <c r="T35" s="248"/>
      <c r="U35" s="248"/>
      <c r="V35" s="248"/>
      <c r="W35" s="249"/>
      <c r="X35" s="249"/>
      <c r="Y35" s="249"/>
      <c r="Z35" s="249"/>
      <c r="AA35" s="249"/>
      <c r="AB35" s="249"/>
      <c r="AC35" s="249"/>
      <c r="AD35" s="249"/>
      <c r="AE35" s="249"/>
      <c r="AF35" s="249"/>
      <c r="AG35" s="249"/>
      <c r="AH35" s="249"/>
      <c r="AI35" s="249"/>
      <c r="AJ35" s="249"/>
      <c r="AK35" s="249"/>
      <c r="AL35" s="249"/>
      <c r="AM35" s="249"/>
      <c r="AN35" s="249"/>
      <c r="AO35" s="249"/>
      <c r="AP35" s="249"/>
      <c r="AQ35" s="249"/>
    </row>
    <row r="36" spans="1:410" x14ac:dyDescent="0.15">
      <c r="A36" s="78" t="s">
        <v>353</v>
      </c>
      <c r="B36" s="79"/>
      <c r="C36" s="79"/>
      <c r="D36" s="79"/>
      <c r="E36" s="79"/>
      <c r="F36" s="79"/>
      <c r="G36" s="79"/>
      <c r="H36" s="79"/>
      <c r="I36" s="79"/>
      <c r="J36" s="79"/>
      <c r="K36" s="79"/>
      <c r="L36" s="79"/>
      <c r="M36" s="79"/>
      <c r="N36" s="79"/>
      <c r="O36" s="79"/>
      <c r="P36" s="79"/>
      <c r="Q36" s="79"/>
      <c r="R36" s="79"/>
      <c r="S36" s="79"/>
      <c r="T36" s="79"/>
      <c r="U36" s="79"/>
      <c r="V36" s="80"/>
      <c r="W36" s="249"/>
      <c r="X36" s="249"/>
      <c r="Y36" s="249"/>
      <c r="Z36" s="249"/>
      <c r="AA36" s="249"/>
      <c r="AB36" s="249"/>
      <c r="AC36" s="249"/>
      <c r="AD36" s="249"/>
      <c r="AE36" s="249"/>
      <c r="AF36" s="249"/>
      <c r="AG36" s="249"/>
      <c r="AH36" s="249"/>
      <c r="AI36" s="249"/>
      <c r="AJ36" s="249"/>
      <c r="AK36" s="249"/>
      <c r="AL36" s="249"/>
      <c r="AM36" s="249"/>
      <c r="AN36" s="249"/>
      <c r="AO36" s="249"/>
      <c r="AP36" s="249"/>
      <c r="AQ36" s="249"/>
    </row>
    <row r="37" spans="1:410" x14ac:dyDescent="0.15">
      <c r="A37" s="81" t="s">
        <v>107</v>
      </c>
      <c r="B37" s="32"/>
      <c r="C37" s="101">
        <v>2000</v>
      </c>
      <c r="D37" s="32"/>
      <c r="E37" s="32"/>
      <c r="F37" s="32"/>
      <c r="G37" s="32"/>
      <c r="H37" s="32"/>
      <c r="I37" s="32"/>
      <c r="J37" s="32"/>
      <c r="K37" s="32"/>
      <c r="L37" s="32"/>
      <c r="M37" s="32"/>
      <c r="N37" s="32"/>
      <c r="O37" s="32"/>
      <c r="P37" s="32"/>
      <c r="Q37" s="32"/>
      <c r="R37" s="32"/>
      <c r="S37" s="32"/>
      <c r="T37" s="32"/>
      <c r="U37" s="32"/>
      <c r="V37" s="82"/>
      <c r="W37" s="249"/>
      <c r="X37" s="249"/>
      <c r="Y37" s="249"/>
      <c r="Z37" s="249"/>
      <c r="AA37" s="249"/>
      <c r="AB37" s="249"/>
      <c r="AC37" s="249"/>
      <c r="AD37" s="249"/>
      <c r="AE37" s="249"/>
      <c r="AF37" s="249"/>
      <c r="AG37" s="249"/>
      <c r="AH37" s="249"/>
      <c r="AI37" s="249"/>
      <c r="AJ37" s="249"/>
      <c r="AK37" s="249"/>
      <c r="AL37" s="249"/>
      <c r="AM37" s="249"/>
      <c r="AN37" s="249"/>
      <c r="AO37" s="249"/>
      <c r="AP37" s="249"/>
      <c r="AQ37" s="249"/>
    </row>
    <row r="38" spans="1:410" x14ac:dyDescent="0.15">
      <c r="A38" s="81" t="s">
        <v>207</v>
      </c>
      <c r="B38" s="32"/>
      <c r="C38" s="102">
        <v>0.2</v>
      </c>
      <c r="D38" s="32"/>
      <c r="E38" s="32"/>
      <c r="F38" s="32"/>
      <c r="G38" s="32"/>
      <c r="H38" s="32"/>
      <c r="I38" s="32"/>
      <c r="J38" s="32"/>
      <c r="K38" s="32"/>
      <c r="L38" s="32"/>
      <c r="M38" s="32"/>
      <c r="N38" s="32"/>
      <c r="O38" s="32"/>
      <c r="P38" s="32"/>
      <c r="Q38" s="32"/>
      <c r="R38" s="32"/>
      <c r="S38" s="32"/>
      <c r="T38" s="32"/>
      <c r="U38" s="32"/>
      <c r="V38" s="82"/>
      <c r="W38" s="249"/>
      <c r="X38" s="249"/>
      <c r="Y38" s="249"/>
      <c r="Z38" s="249"/>
      <c r="AA38" s="249"/>
      <c r="AB38" s="249"/>
      <c r="AC38" s="249"/>
      <c r="AD38" s="249"/>
      <c r="AE38" s="249"/>
      <c r="AF38" s="249"/>
      <c r="AG38" s="249"/>
      <c r="AH38" s="249"/>
      <c r="AI38" s="249"/>
      <c r="AJ38" s="249"/>
      <c r="AK38" s="249"/>
      <c r="AL38" s="249"/>
      <c r="AM38" s="249"/>
      <c r="AN38" s="249"/>
      <c r="AO38" s="249"/>
      <c r="AP38" s="249"/>
      <c r="AQ38" s="249"/>
    </row>
    <row r="39" spans="1:410" x14ac:dyDescent="0.15">
      <c r="A39" s="81" t="s">
        <v>354</v>
      </c>
      <c r="B39" s="32"/>
      <c r="C39" s="102">
        <v>0.5</v>
      </c>
      <c r="D39" s="32"/>
      <c r="E39" s="32"/>
      <c r="F39" s="32"/>
      <c r="G39" s="32"/>
      <c r="H39" s="32"/>
      <c r="I39" s="32"/>
      <c r="J39" s="32"/>
      <c r="K39" s="32"/>
      <c r="L39" s="32"/>
      <c r="M39" s="32"/>
      <c r="N39" s="32"/>
      <c r="O39" s="32"/>
      <c r="P39" s="32"/>
      <c r="Q39" s="32"/>
      <c r="R39" s="32"/>
      <c r="S39" s="32"/>
      <c r="T39" s="32"/>
      <c r="U39" s="32"/>
      <c r="V39" s="82"/>
      <c r="W39" s="249"/>
      <c r="X39" s="249"/>
      <c r="Y39" s="249"/>
      <c r="Z39" s="249"/>
      <c r="AA39" s="249"/>
      <c r="AB39" s="249"/>
      <c r="AC39" s="249"/>
      <c r="AD39" s="249"/>
      <c r="AE39" s="249"/>
      <c r="AF39" s="249"/>
      <c r="AG39" s="249"/>
      <c r="AH39" s="249"/>
      <c r="AI39" s="249"/>
      <c r="AJ39" s="249"/>
      <c r="AK39" s="249"/>
      <c r="AL39" s="249"/>
      <c r="AM39" s="249"/>
      <c r="AN39" s="249"/>
      <c r="AO39" s="249"/>
      <c r="AP39" s="249"/>
      <c r="AQ39" s="249"/>
    </row>
    <row r="40" spans="1:410" x14ac:dyDescent="0.15">
      <c r="A40" s="81" t="s">
        <v>208</v>
      </c>
      <c r="B40" s="32"/>
      <c r="C40" s="102">
        <v>0.3</v>
      </c>
      <c r="D40" s="32"/>
      <c r="E40" s="32"/>
      <c r="F40" s="32"/>
      <c r="G40" s="32"/>
      <c r="H40" s="32"/>
      <c r="I40" s="32"/>
      <c r="J40" s="32"/>
      <c r="K40" s="32"/>
      <c r="L40" s="32"/>
      <c r="M40" s="32"/>
      <c r="N40" s="32"/>
      <c r="O40" s="32"/>
      <c r="P40" s="32"/>
      <c r="Q40" s="32"/>
      <c r="R40" s="32"/>
      <c r="S40" s="32"/>
      <c r="T40" s="32"/>
      <c r="U40" s="32"/>
      <c r="V40" s="82"/>
      <c r="W40" s="249"/>
      <c r="X40" s="249"/>
      <c r="Y40" s="249"/>
      <c r="Z40" s="249"/>
      <c r="AA40" s="249"/>
      <c r="AB40" s="249"/>
      <c r="AC40" s="249"/>
      <c r="AD40" s="249"/>
      <c r="AE40" s="249"/>
      <c r="AF40" s="249"/>
      <c r="AG40" s="249"/>
      <c r="AH40" s="249"/>
      <c r="AI40" s="249"/>
      <c r="AJ40" s="249"/>
      <c r="AK40" s="249"/>
      <c r="AL40" s="249"/>
      <c r="AM40" s="249"/>
      <c r="AN40" s="249"/>
      <c r="AO40" s="249"/>
      <c r="AP40" s="249"/>
      <c r="AQ40" s="249"/>
    </row>
    <row r="41" spans="1:410" x14ac:dyDescent="0.15">
      <c r="A41" s="81"/>
      <c r="B41" s="32"/>
      <c r="C41" s="32"/>
      <c r="D41" s="32"/>
      <c r="E41" s="32"/>
      <c r="F41" s="32"/>
      <c r="G41" s="32"/>
      <c r="H41" s="32"/>
      <c r="I41" s="32"/>
      <c r="J41" s="32"/>
      <c r="K41" s="32"/>
      <c r="L41" s="32"/>
      <c r="M41" s="32"/>
      <c r="N41" s="32"/>
      <c r="O41" s="32"/>
      <c r="P41" s="32"/>
      <c r="Q41" s="32"/>
      <c r="R41" s="32"/>
      <c r="S41" s="32"/>
      <c r="T41" s="32"/>
      <c r="U41" s="32"/>
      <c r="V41" s="82"/>
      <c r="W41" s="249"/>
      <c r="X41" s="249"/>
      <c r="Y41" s="249"/>
      <c r="Z41" s="249"/>
      <c r="AA41" s="249"/>
      <c r="AB41" s="249"/>
      <c r="AC41" s="249"/>
      <c r="AD41" s="249"/>
      <c r="AE41" s="249"/>
      <c r="AF41" s="249"/>
      <c r="AG41" s="249"/>
      <c r="AH41" s="249"/>
      <c r="AI41" s="249"/>
      <c r="AJ41" s="249"/>
      <c r="AK41" s="249"/>
      <c r="AL41" s="249"/>
      <c r="AM41" s="249"/>
      <c r="AN41" s="249"/>
      <c r="AO41" s="249"/>
      <c r="AP41" s="249"/>
      <c r="AQ41" s="249"/>
    </row>
    <row r="42" spans="1:410" ht="75" x14ac:dyDescent="0.15">
      <c r="A42" s="179" t="s">
        <v>112</v>
      </c>
      <c r="B42" s="180" t="s">
        <v>108</v>
      </c>
      <c r="C42" s="186" t="s">
        <v>109</v>
      </c>
      <c r="D42" s="186" t="s">
        <v>341</v>
      </c>
      <c r="E42" s="186" t="s">
        <v>355</v>
      </c>
      <c r="F42" s="186" t="s">
        <v>190</v>
      </c>
      <c r="G42" s="186" t="s">
        <v>6</v>
      </c>
      <c r="H42" s="189" t="s">
        <v>343</v>
      </c>
      <c r="I42" s="190" t="s">
        <v>201</v>
      </c>
      <c r="J42" s="181" t="s">
        <v>344</v>
      </c>
      <c r="K42" s="183" t="s">
        <v>203</v>
      </c>
      <c r="L42" s="183" t="s">
        <v>232</v>
      </c>
      <c r="M42" s="183" t="s">
        <v>233</v>
      </c>
      <c r="N42" s="183" t="s">
        <v>234</v>
      </c>
      <c r="O42" s="194" t="s">
        <v>345</v>
      </c>
      <c r="P42" s="194" t="s">
        <v>346</v>
      </c>
      <c r="Q42" s="193" t="s">
        <v>347</v>
      </c>
      <c r="R42" s="193" t="s">
        <v>348</v>
      </c>
      <c r="S42" s="184" t="s">
        <v>230</v>
      </c>
      <c r="T42" s="184" t="s">
        <v>231</v>
      </c>
      <c r="U42" s="183" t="s">
        <v>129</v>
      </c>
      <c r="V42" s="185" t="s">
        <v>130</v>
      </c>
      <c r="W42" s="249"/>
      <c r="X42" s="249"/>
      <c r="Y42" s="249"/>
      <c r="Z42" s="249"/>
      <c r="AA42" s="249"/>
      <c r="AB42" s="249"/>
      <c r="AC42" s="249"/>
      <c r="AD42" s="249"/>
      <c r="AE42" s="249"/>
      <c r="AF42" s="249"/>
      <c r="AG42" s="249"/>
      <c r="AH42" s="249"/>
      <c r="AI42" s="249"/>
      <c r="AJ42" s="249"/>
      <c r="AK42" s="249"/>
      <c r="AL42" s="249"/>
      <c r="AM42" s="249"/>
      <c r="AN42" s="249"/>
      <c r="AO42" s="249"/>
      <c r="AP42" s="249"/>
      <c r="AQ42" s="249"/>
    </row>
    <row r="43" spans="1:410" x14ac:dyDescent="0.15">
      <c r="A43" s="139" t="str">
        <f>'Tariffs 2023'!K14</f>
        <v>ActewAGL</v>
      </c>
      <c r="B43" s="140" t="str">
        <f>'Tariffs 2023'!L14</f>
        <v>Capital City Plan</v>
      </c>
      <c r="C43" s="141">
        <f>IF('Tariffs 2023'!BP14=0,91*'Tariffs 2023'!M14/100,(91*'Tariffs 2023'!M14/100)+'Tariffs 2023'!BP14/4)</f>
        <v>82.809999999999988</v>
      </c>
      <c r="D43" s="141">
        <f>IF('Tariffs 2023'!O14="",$C$37*$C$38*'Tariffs 2023'!N14/100,IF($C$37*$C$38&gt;='Tariffs 2023'!P14,('Tariffs 2023'!P14*'Tariffs 2023'!N14/100),($C$37*$C$38*'Tariffs 2023'!N14/100)))</f>
        <v>104.8</v>
      </c>
      <c r="E43" s="141">
        <f>($C$37*$C$39)*'Tariffs 2023'!AH14/100</f>
        <v>177.99999999999997</v>
      </c>
      <c r="F43" s="141">
        <f>($C$37*$C$40)*'Tariffs 2023'!W14/100</f>
        <v>86.999999999999986</v>
      </c>
      <c r="G43" s="141">
        <f>SUM(C43:F43)</f>
        <v>452.60999999999996</v>
      </c>
      <c r="H43" s="141">
        <f t="shared" ref="H43:H45" si="31">(G43-C43)*4</f>
        <v>1479.1999999999998</v>
      </c>
      <c r="I43" s="191">
        <f t="shared" ref="I43:I45" si="32">G43*4</f>
        <v>1810.4399999999998</v>
      </c>
      <c r="J43" s="142">
        <f>I43*1.1</f>
        <v>1991.4839999999999</v>
      </c>
      <c r="K43" s="140">
        <f>'Tariffs 2023'!AZ14</f>
        <v>0</v>
      </c>
      <c r="L43" s="140">
        <f>'Tariffs 2023'!BA14</f>
        <v>0</v>
      </c>
      <c r="M43" s="140">
        <f>'Tariffs 2023'!BB14</f>
        <v>0</v>
      </c>
      <c r="N43" s="140">
        <f>'Tariffs 2023'!BC14</f>
        <v>0</v>
      </c>
      <c r="O43" s="143" t="str">
        <f t="shared" ref="O43:O45" si="33">IF(SUM(K43:N43)=0,"No discount",IF(K43&gt;0,"Guaranteed off bill",IF(L43&gt;0,"Guaranteed off usage",IF(M43&gt;0,"Pay-on-time off bill","Pay-on-time off usage"))))</f>
        <v>No discount</v>
      </c>
      <c r="P43" s="143" t="str">
        <f t="shared" ref="P43:P45" si="34">IF(OR(A43="Origin Energy",A43="Red Energy",A43="Powershop"),"Inclusive","Exclusive")</f>
        <v>Exclusive</v>
      </c>
      <c r="Q43" s="191">
        <f t="shared" ref="Q43:Q45" si="35">IF(AND(O43="Guaranteed off bill",P43="Inclusive"),((I43*1.1)-((I43*1.1)*K43/100))/1.1,IF(AND(O43="Guaranteed off usage",P43="Inclusive"),((I43*1.1)-((H43*1.1)*L43/100))/1.1,IF(AND(O43="Guaranteed off bill",P43="Exclusive"),I43-(I43*K43/100),IF(AND(O43="Guaranteed off usage",P43="Exclusive"),I43-(H43*L43/100),IF(P43="Inclusive",((I43*1.1))/1.1,I43)))))</f>
        <v>1810.4399999999998</v>
      </c>
      <c r="R43" s="191">
        <f t="shared" ref="R43:R45" si="36">IF(AND(O43="Pay-on-time off bill",P43="Inclusive"),((Q43*1.1)-((Q43*1.1)*M43/100))/1.1,IF(AND(O43="Pay-on-time off usage",P43="Inclusive"),((Q43*1.1)-((H43*1.1)*N43/100))/1.1,IF(AND(O43="Pay-on-time off bill",P43="Exclusive"),Q43-(Q43*M43/100),IF(AND(O43="Pay-on-time off usage",P43="Exclusive"),Q43-(H43*N43/100),IF(P43="Inclusive",((Q43*1.1))/1.1,Q43)))))</f>
        <v>1810.4399999999998</v>
      </c>
      <c r="S43" s="197">
        <f t="shared" ref="S43:T45" si="37">Q43*1.1</f>
        <v>1991.4839999999999</v>
      </c>
      <c r="T43" s="197">
        <f t="shared" si="37"/>
        <v>1991.4839999999999</v>
      </c>
      <c r="U43" s="144">
        <f>'Tariffs 2023'!BL14</f>
        <v>0</v>
      </c>
      <c r="V43" s="145" t="str">
        <f>'Tariffs 2023'!BM14</f>
        <v>n</v>
      </c>
      <c r="W43" s="249"/>
      <c r="X43" s="249"/>
      <c r="Y43" s="249"/>
      <c r="Z43" s="249"/>
      <c r="AA43" s="249"/>
      <c r="AB43" s="249"/>
      <c r="AC43" s="249"/>
      <c r="AD43" s="249"/>
      <c r="AE43" s="249"/>
      <c r="AF43" s="249"/>
      <c r="AG43" s="249"/>
      <c r="AH43" s="249"/>
      <c r="AI43" s="249"/>
      <c r="AJ43" s="249"/>
      <c r="AK43" s="249"/>
      <c r="AL43" s="249"/>
      <c r="AM43" s="249"/>
      <c r="AN43" s="249"/>
      <c r="AO43" s="249"/>
      <c r="AP43" s="249"/>
      <c r="AQ43" s="249"/>
    </row>
    <row r="44" spans="1:410" x14ac:dyDescent="0.15">
      <c r="A44" s="139" t="str">
        <f>'Tariffs 2023'!K15</f>
        <v>EnergyAustralia</v>
      </c>
      <c r="B44" s="140" t="str">
        <f>'Tariffs 2023'!L15</f>
        <v>Flexi Plan</v>
      </c>
      <c r="C44" s="141">
        <f>IF('Tariffs 2023'!BP15=0,91*'Tariffs 2023'!M15/100,(91*'Tariffs 2023'!M15/100)+'Tariffs 2023'!BP15/4)</f>
        <v>78.259999999999991</v>
      </c>
      <c r="D44" s="141">
        <f>IF('Tariffs 2023'!O15="",$C$37*$C$38*'Tariffs 2023'!N15/100,IF($C$37*$C$38&gt;='Tariffs 2023'!P15,('Tariffs 2023'!P15*'Tariffs 2023'!N15/100),($C$37*$C$38*'Tariffs 2023'!N15/100)))</f>
        <v>134.03636363636363</v>
      </c>
      <c r="E44" s="141">
        <f>($C$37*$C$39)*'Tariffs 2023'!AH15/100</f>
        <v>242.72727272727269</v>
      </c>
      <c r="F44" s="141">
        <f>($C$37*$C$40)*'Tariffs 2023'!W15/100</f>
        <v>110.4</v>
      </c>
      <c r="G44" s="141">
        <f t="shared" ref="G44:G45" si="38">SUM(C44:F44)</f>
        <v>565.42363636363632</v>
      </c>
      <c r="H44" s="141">
        <f t="shared" si="31"/>
        <v>1948.6545454545453</v>
      </c>
      <c r="I44" s="191">
        <f t="shared" si="32"/>
        <v>2261.6945454545453</v>
      </c>
      <c r="J44" s="142">
        <f>I44*1.1</f>
        <v>2487.864</v>
      </c>
      <c r="K44" s="140">
        <f>'Tariffs 2023'!AZ15</f>
        <v>11</v>
      </c>
      <c r="L44" s="140">
        <f>'Tariffs 2023'!BA15</f>
        <v>0</v>
      </c>
      <c r="M44" s="140">
        <f>'Tariffs 2023'!BB15</f>
        <v>0</v>
      </c>
      <c r="N44" s="140">
        <f>'Tariffs 2023'!BC15</f>
        <v>0</v>
      </c>
      <c r="O44" s="143" t="str">
        <f t="shared" si="33"/>
        <v>Guaranteed off bill</v>
      </c>
      <c r="P44" s="143" t="str">
        <f t="shared" si="34"/>
        <v>Exclusive</v>
      </c>
      <c r="Q44" s="191">
        <f t="shared" si="35"/>
        <v>2012.9081454545453</v>
      </c>
      <c r="R44" s="191">
        <f t="shared" si="36"/>
        <v>2012.9081454545453</v>
      </c>
      <c r="S44" s="198">
        <f t="shared" si="37"/>
        <v>2214.1989600000002</v>
      </c>
      <c r="T44" s="198">
        <f t="shared" si="37"/>
        <v>2214.1989600000002</v>
      </c>
      <c r="U44" s="144">
        <f>'Tariffs 2023'!BL15</f>
        <v>0</v>
      </c>
      <c r="V44" s="145" t="str">
        <f>'Tariffs 2023'!BM15</f>
        <v>n</v>
      </c>
      <c r="W44" s="249"/>
      <c r="X44" s="249"/>
      <c r="Y44" s="249"/>
      <c r="Z44" s="249"/>
      <c r="AA44" s="249"/>
      <c r="AB44" s="249"/>
      <c r="AC44" s="249"/>
      <c r="AD44" s="249"/>
      <c r="AE44" s="249"/>
      <c r="AF44" s="249"/>
      <c r="AG44" s="249"/>
      <c r="AH44" s="249"/>
      <c r="AI44" s="249"/>
      <c r="AJ44" s="249"/>
      <c r="AK44" s="249"/>
      <c r="AL44" s="249"/>
      <c r="AM44" s="249"/>
      <c r="AN44" s="249"/>
      <c r="AO44" s="249"/>
      <c r="AP44" s="249"/>
      <c r="AQ44" s="249"/>
    </row>
    <row r="45" spans="1:410" x14ac:dyDescent="0.15">
      <c r="A45" s="139" t="str">
        <f>'Tariffs 2023'!K16</f>
        <v>Origin Energy</v>
      </c>
      <c r="B45" s="140" t="str">
        <f>'Tariffs 2023'!L16</f>
        <v>Go Variable</v>
      </c>
      <c r="C45" s="141">
        <f>IF('Tariffs 2023'!BP16=0,91*'Tariffs 2023'!M16/100,(91*'Tariffs 2023'!M16/100)+'Tariffs 2023'!BP16/4)</f>
        <v>66.405181818181816</v>
      </c>
      <c r="D45" s="141">
        <f>IF('Tariffs 2023'!O16="",$C$37*$C$38*'Tariffs 2023'!N16/100,IF($C$37*$C$38&gt;='Tariffs 2023'!P16,('Tariffs 2023'!P16*'Tariffs 2023'!N16/100),($C$37*$C$38*'Tariffs 2023'!N16/100)))</f>
        <v>97.018181818181816</v>
      </c>
      <c r="E45" s="141">
        <f>($C$37*$C$39)*'Tariffs 2023'!AH16/100</f>
        <v>170.81818181818181</v>
      </c>
      <c r="F45" s="141">
        <f>($C$37*$C$40)*'Tariffs 2023'!W16/100</f>
        <v>80.672727272727258</v>
      </c>
      <c r="G45" s="141">
        <f t="shared" si="38"/>
        <v>414.91427272727265</v>
      </c>
      <c r="H45" s="141">
        <f t="shared" si="31"/>
        <v>1394.0363636363634</v>
      </c>
      <c r="I45" s="191">
        <f t="shared" si="32"/>
        <v>1659.6570909090906</v>
      </c>
      <c r="J45" s="142">
        <f>I45*1.1</f>
        <v>1825.6227999999999</v>
      </c>
      <c r="K45" s="140">
        <f>'Tariffs 2023'!AZ16</f>
        <v>0</v>
      </c>
      <c r="L45" s="140">
        <f>'Tariffs 2023'!BA16</f>
        <v>0</v>
      </c>
      <c r="M45" s="140">
        <f>'Tariffs 2023'!BB16</f>
        <v>0</v>
      </c>
      <c r="N45" s="140">
        <f>'Tariffs 2023'!BC16</f>
        <v>0</v>
      </c>
      <c r="O45" s="143" t="str">
        <f t="shared" si="33"/>
        <v>No discount</v>
      </c>
      <c r="P45" s="143" t="str">
        <f t="shared" si="34"/>
        <v>Inclusive</v>
      </c>
      <c r="Q45" s="191">
        <f t="shared" si="35"/>
        <v>1659.6570909090906</v>
      </c>
      <c r="R45" s="191">
        <f t="shared" si="36"/>
        <v>1659.6570909090906</v>
      </c>
      <c r="S45" s="198">
        <f t="shared" si="37"/>
        <v>1825.6227999999999</v>
      </c>
      <c r="T45" s="198">
        <f t="shared" si="37"/>
        <v>1825.6227999999999</v>
      </c>
      <c r="U45" s="144">
        <f>'Tariffs 2023'!BL16</f>
        <v>0</v>
      </c>
      <c r="V45" s="145" t="str">
        <f>'Tariffs 2023'!BM16</f>
        <v>n</v>
      </c>
      <c r="W45" s="249"/>
      <c r="X45" s="249"/>
      <c r="Y45" s="249"/>
      <c r="Z45" s="249"/>
      <c r="AA45" s="249"/>
      <c r="AB45" s="249"/>
      <c r="AC45" s="249"/>
      <c r="AD45" s="249"/>
      <c r="AE45" s="249"/>
      <c r="AF45" s="249"/>
      <c r="AG45" s="249"/>
      <c r="AH45" s="249"/>
      <c r="AI45" s="249"/>
      <c r="AJ45" s="249"/>
      <c r="AK45" s="249"/>
      <c r="AL45" s="249"/>
      <c r="AM45" s="249"/>
      <c r="AN45" s="249"/>
      <c r="AO45" s="249"/>
      <c r="AP45" s="249"/>
      <c r="AQ45" s="249"/>
    </row>
    <row r="46" spans="1:410" s="140" customFormat="1" x14ac:dyDescent="0.15">
      <c r="A46" s="139" t="str">
        <f>'Tariffs 2023'!K17</f>
        <v>Red Energy</v>
      </c>
      <c r="B46" s="140" t="str">
        <f>'Tariffs 2023'!L17</f>
        <v>Living Energy Saver</v>
      </c>
      <c r="C46" s="141">
        <f>IF('Tariffs 2023'!BP17=0,91*'Tariffs 2023'!M17/100,(91*'Tariffs 2023'!M17/100)+'Tariffs 2023'!BP17/4)</f>
        <v>82.809999999999988</v>
      </c>
      <c r="D46" s="141">
        <f>IF('Tariffs 2023'!O17="",$C$37*$C$38*'Tariffs 2023'!N17/100,IF($C$37*$C$38&gt;='Tariffs 2023'!P17,('Tariffs 2023'!P17*'Tariffs 2023'!N17/100),($C$37*$C$38*'Tariffs 2023'!N17/100)))</f>
        <v>104.8</v>
      </c>
      <c r="E46" s="141">
        <f>($C$37*$C$39)*'Tariffs 2023'!AH17/100</f>
        <v>177.99999999999997</v>
      </c>
      <c r="F46" s="141">
        <f>($C$37*$C$40)*'Tariffs 2023'!W17/100</f>
        <v>86.999999999999986</v>
      </c>
      <c r="G46" s="141">
        <f t="shared" ref="G46:G48" si="39">SUM(C46:F46)</f>
        <v>452.60999999999996</v>
      </c>
      <c r="H46" s="141">
        <f t="shared" ref="H46:H48" si="40">(G46-C46)*4</f>
        <v>1479.1999999999998</v>
      </c>
      <c r="I46" s="191">
        <f t="shared" ref="I46:I48" si="41">G46*4</f>
        <v>1810.4399999999998</v>
      </c>
      <c r="J46" s="142">
        <f t="shared" ref="J46:J47" si="42">I46*1.1</f>
        <v>1991.4839999999999</v>
      </c>
      <c r="K46" s="140">
        <f>'Tariffs 2023'!AZ17</f>
        <v>0</v>
      </c>
      <c r="L46" s="140">
        <f>'Tariffs 2023'!BA17</f>
        <v>0</v>
      </c>
      <c r="M46" s="140">
        <f>'Tariffs 2023'!BB17</f>
        <v>0</v>
      </c>
      <c r="N46" s="140">
        <f>'Tariffs 2023'!BC17</f>
        <v>0</v>
      </c>
      <c r="O46" s="143" t="str">
        <f t="shared" ref="O46:O48" si="43">IF(SUM(K46:N46)=0,"No discount",IF(K46&gt;0,"Guaranteed off bill",IF(L46&gt;0,"Guaranteed off usage",IF(M46&gt;0,"Pay-on-time off bill","Pay-on-time off usage"))))</f>
        <v>No discount</v>
      </c>
      <c r="P46" s="143" t="str">
        <f t="shared" ref="P46:P48" si="44">IF(OR(A46="Origin Energy",A46="Red Energy",A46="Powershop"),"Inclusive","Exclusive")</f>
        <v>Inclusive</v>
      </c>
      <c r="Q46" s="191">
        <f t="shared" ref="Q46:Q48" si="45">IF(AND(O46="Guaranteed off bill",P46="Inclusive"),((I46*1.1)-((I46*1.1)*K46/100))/1.1,IF(AND(O46="Guaranteed off usage",P46="Inclusive"),((I46*1.1)-((H46*1.1)*L46/100))/1.1,IF(AND(O46="Guaranteed off bill",P46="Exclusive"),I46-(I46*K46/100),IF(AND(O46="Guaranteed off usage",P46="Exclusive"),I46-(H46*L46/100),IF(P46="Inclusive",((I46*1.1))/1.1,I46)))))</f>
        <v>1810.4399999999998</v>
      </c>
      <c r="R46" s="191">
        <f t="shared" ref="R46:R48" si="46">IF(AND(O46="Pay-on-time off bill",P46="Inclusive"),((Q46*1.1)-((Q46*1.1)*M46/100))/1.1,IF(AND(O46="Pay-on-time off usage",P46="Inclusive"),((Q46*1.1)-((H46*1.1)*N46/100))/1.1,IF(AND(O46="Pay-on-time off bill",P46="Exclusive"),Q46-(Q46*M46/100),IF(AND(O46="Pay-on-time off usage",P46="Exclusive"),Q46-(H46*N46/100),IF(P46="Inclusive",((Q46*1.1))/1.1,Q46)))))</f>
        <v>1810.4399999999998</v>
      </c>
      <c r="S46" s="198">
        <f t="shared" ref="S46:S48" si="47">Q46*1.1</f>
        <v>1991.4839999999999</v>
      </c>
      <c r="T46" s="198">
        <f t="shared" ref="T46:T48" si="48">R46*1.1</f>
        <v>1991.4839999999999</v>
      </c>
      <c r="U46" s="144">
        <f>'Tariffs 2023'!BL17</f>
        <v>0</v>
      </c>
      <c r="V46" s="145" t="str">
        <f>'Tariffs 2023'!BM17</f>
        <v>n</v>
      </c>
      <c r="W46" s="249"/>
      <c r="X46" s="249"/>
      <c r="Y46" s="249"/>
      <c r="Z46" s="249"/>
      <c r="AA46" s="249"/>
      <c r="AB46" s="249"/>
      <c r="AC46" s="249"/>
      <c r="AD46" s="249"/>
      <c r="AE46" s="249"/>
      <c r="AF46" s="249"/>
      <c r="AG46" s="249"/>
      <c r="AH46" s="249"/>
      <c r="AI46" s="249"/>
      <c r="AJ46" s="249"/>
      <c r="AK46" s="249"/>
      <c r="AL46" s="249"/>
      <c r="AM46" s="249"/>
      <c r="AN46" s="249"/>
      <c r="AO46" s="249"/>
      <c r="AP46" s="249"/>
      <c r="AQ46" s="249"/>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row>
    <row r="47" spans="1:410" customFormat="1" x14ac:dyDescent="0.15">
      <c r="A47" s="139" t="str">
        <f>'Tariffs 2023'!K18</f>
        <v>Energy Locals</v>
      </c>
      <c r="B47" s="140" t="str">
        <f>'Tariffs 2023'!L18</f>
        <v>Local Member</v>
      </c>
      <c r="C47" s="141">
        <f>IF('Tariffs 2023'!BP18=0,91*'Tariffs 2023'!M18/100,(91*'Tariffs 2023'!M18/100)+'Tariffs 2023'!BP18/4)</f>
        <v>107.41818181818181</v>
      </c>
      <c r="D47" s="141">
        <f>IF('Tariffs 2023'!O18="",$C$37*$C$38*'Tariffs 2023'!N18/100,IF($C$37*$C$38&gt;='Tariffs 2023'!P18,('Tariffs 2023'!P18*'Tariffs 2023'!N18/100),($C$37*$C$38*'Tariffs 2023'!N18/100)))</f>
        <v>119.99999999999999</v>
      </c>
      <c r="E47" s="141">
        <f>($C$37*$C$39)*'Tariffs 2023'!AH18/100</f>
        <v>227.27272727272728</v>
      </c>
      <c r="F47" s="141">
        <f>($C$37*$C$40)*'Tariffs 2023'!W18/100</f>
        <v>122.72727272727272</v>
      </c>
      <c r="G47" s="141">
        <f t="shared" si="39"/>
        <v>577.41818181818178</v>
      </c>
      <c r="H47" s="141">
        <f t="shared" si="40"/>
        <v>1880</v>
      </c>
      <c r="I47" s="191">
        <f t="shared" si="41"/>
        <v>2309.6727272727271</v>
      </c>
      <c r="J47" s="142">
        <f t="shared" si="42"/>
        <v>2540.64</v>
      </c>
      <c r="K47" s="140">
        <f>'Tariffs 2023'!AZ18</f>
        <v>0</v>
      </c>
      <c r="L47" s="140">
        <f>'Tariffs 2023'!BA18</f>
        <v>0</v>
      </c>
      <c r="M47" s="140">
        <f>'Tariffs 2023'!BB18</f>
        <v>0</v>
      </c>
      <c r="N47" s="140">
        <f>'Tariffs 2023'!BC18</f>
        <v>0</v>
      </c>
      <c r="O47" s="143" t="str">
        <f t="shared" si="43"/>
        <v>No discount</v>
      </c>
      <c r="P47" s="143" t="str">
        <f t="shared" si="44"/>
        <v>Exclusive</v>
      </c>
      <c r="Q47" s="191">
        <f t="shared" si="45"/>
        <v>2309.6727272727271</v>
      </c>
      <c r="R47" s="191">
        <f t="shared" si="46"/>
        <v>2309.6727272727271</v>
      </c>
      <c r="S47" s="198">
        <f t="shared" si="47"/>
        <v>2540.64</v>
      </c>
      <c r="T47" s="198">
        <f t="shared" si="48"/>
        <v>2540.64</v>
      </c>
      <c r="U47" s="144">
        <f>'Tariffs 2023'!BL18</f>
        <v>0</v>
      </c>
      <c r="V47" s="145" t="str">
        <f>'Tariffs 2023'!BM18</f>
        <v>n</v>
      </c>
      <c r="W47" s="249"/>
      <c r="X47" s="249"/>
      <c r="Y47" s="249"/>
      <c r="Z47" s="249"/>
      <c r="AA47" s="249"/>
      <c r="AB47" s="249"/>
      <c r="AC47" s="249"/>
      <c r="AD47" s="249"/>
      <c r="AE47" s="249"/>
      <c r="AF47" s="249"/>
      <c r="AG47" s="249"/>
      <c r="AH47" s="249"/>
      <c r="AI47" s="249"/>
      <c r="AJ47" s="249"/>
      <c r="AK47" s="249"/>
      <c r="AL47" s="249"/>
      <c r="AM47" s="249"/>
      <c r="AN47" s="249"/>
      <c r="AO47" s="249"/>
      <c r="AP47" s="249"/>
      <c r="AQ47" s="249"/>
    </row>
    <row r="48" spans="1:410" customFormat="1" x14ac:dyDescent="0.15">
      <c r="A48" s="139" t="str">
        <f>'Tariffs 2023'!K19</f>
        <v>Nectr</v>
      </c>
      <c r="B48" s="140" t="str">
        <f>'Tariffs 2023'!L19</f>
        <v>100% Clean</v>
      </c>
      <c r="C48" s="141">
        <f>IF('Tariffs 2023'!BP19=0,91*'Tariffs 2023'!M19/100,(91*'Tariffs 2023'!M19/100)+'Tariffs 2023'!BP19/4)</f>
        <v>81.51945454545455</v>
      </c>
      <c r="D48" s="141">
        <f>IF('Tariffs 2023'!O19="",$C$37*$C$38*'Tariffs 2023'!N19/100,IF($C$37*$C$38&gt;='Tariffs 2023'!P19,('Tariffs 2023'!P19*'Tariffs 2023'!N19/100),($C$37*$C$38*'Tariffs 2023'!N19/100)))</f>
        <v>135.27272727272728</v>
      </c>
      <c r="E48" s="141">
        <f>($C$37*$C$39)*'Tariffs 2023'!AH19/100</f>
        <v>248.90909090909088</v>
      </c>
      <c r="F48" s="141">
        <f>($C$37*$C$40)*'Tariffs 2023'!W19/100</f>
        <v>101.45454545454545</v>
      </c>
      <c r="G48" s="141">
        <f t="shared" si="39"/>
        <v>567.15581818181818</v>
      </c>
      <c r="H48" s="141">
        <f t="shared" si="40"/>
        <v>1942.5454545454545</v>
      </c>
      <c r="I48" s="191">
        <f t="shared" si="41"/>
        <v>2268.6232727272727</v>
      </c>
      <c r="J48" s="142">
        <f>I48*1.1</f>
        <v>2495.4856</v>
      </c>
      <c r="K48" s="140">
        <f>'Tariffs 2023'!AZ19</f>
        <v>0</v>
      </c>
      <c r="L48" s="140">
        <f>'Tariffs 2023'!BA19</f>
        <v>0</v>
      </c>
      <c r="M48" s="140">
        <f>'Tariffs 2023'!BB19</f>
        <v>0</v>
      </c>
      <c r="N48" s="140">
        <f>'Tariffs 2023'!BC19</f>
        <v>0</v>
      </c>
      <c r="O48" s="143" t="str">
        <f t="shared" si="43"/>
        <v>No discount</v>
      </c>
      <c r="P48" s="143" t="str">
        <f t="shared" si="44"/>
        <v>Exclusive</v>
      </c>
      <c r="Q48" s="191">
        <f t="shared" si="45"/>
        <v>2268.6232727272727</v>
      </c>
      <c r="R48" s="191">
        <f t="shared" si="46"/>
        <v>2268.6232727272727</v>
      </c>
      <c r="S48" s="198">
        <f t="shared" si="47"/>
        <v>2495.4856</v>
      </c>
      <c r="T48" s="198">
        <f t="shared" si="48"/>
        <v>2495.4856</v>
      </c>
      <c r="U48" s="144">
        <f>'Tariffs 2023'!BL19</f>
        <v>0</v>
      </c>
      <c r="V48" s="145" t="str">
        <f>'Tariffs 2023'!BM19</f>
        <v>n</v>
      </c>
      <c r="W48" s="249"/>
      <c r="X48" s="249"/>
      <c r="Y48" s="249"/>
      <c r="Z48" s="249"/>
      <c r="AA48" s="249"/>
      <c r="AB48" s="249"/>
      <c r="AC48" s="249"/>
      <c r="AD48" s="249"/>
      <c r="AE48" s="249"/>
      <c r="AF48" s="249"/>
      <c r="AG48" s="249"/>
      <c r="AH48" s="249"/>
      <c r="AI48" s="249"/>
      <c r="AJ48" s="249"/>
      <c r="AK48" s="249"/>
      <c r="AL48" s="249"/>
      <c r="AM48" s="249"/>
      <c r="AN48" s="249"/>
      <c r="AO48" s="249"/>
      <c r="AP48" s="249"/>
      <c r="AQ48" s="249"/>
    </row>
    <row r="49" spans="1:43" customFormat="1" x14ac:dyDescent="0.15">
      <c r="A49" s="248"/>
      <c r="B49" s="248"/>
      <c r="C49" s="248"/>
      <c r="D49" s="248"/>
      <c r="E49" s="248"/>
      <c r="F49" s="248"/>
      <c r="G49" s="248"/>
      <c r="H49" s="248"/>
      <c r="I49" s="248"/>
      <c r="J49" s="248"/>
      <c r="K49" s="248"/>
      <c r="L49" s="248"/>
      <c r="M49" s="248"/>
      <c r="N49" s="248"/>
      <c r="O49" s="248"/>
      <c r="P49" s="248"/>
      <c r="Q49" s="248"/>
      <c r="R49" s="248"/>
      <c r="S49" s="248"/>
      <c r="T49" s="248"/>
      <c r="U49" s="248"/>
      <c r="V49" s="248"/>
      <c r="W49" s="249"/>
      <c r="X49" s="249"/>
      <c r="Y49" s="249"/>
      <c r="Z49" s="249"/>
      <c r="AA49" s="249"/>
      <c r="AB49" s="249"/>
      <c r="AC49" s="249"/>
      <c r="AD49" s="249"/>
      <c r="AE49" s="249"/>
      <c r="AF49" s="249"/>
      <c r="AG49" s="249"/>
      <c r="AH49" s="249"/>
      <c r="AI49" s="249"/>
      <c r="AJ49" s="249"/>
      <c r="AK49" s="249"/>
      <c r="AL49" s="249"/>
      <c r="AM49" s="249"/>
      <c r="AN49" s="249"/>
      <c r="AO49" s="249"/>
      <c r="AP49" s="249"/>
      <c r="AQ49" s="249"/>
    </row>
    <row r="50" spans="1:43" customFormat="1" x14ac:dyDescent="0.15">
      <c r="A50" s="248"/>
      <c r="B50" s="248"/>
      <c r="C50" s="248"/>
      <c r="D50" s="248"/>
      <c r="E50" s="248"/>
      <c r="F50" s="248"/>
      <c r="G50" s="248"/>
      <c r="H50" s="248"/>
      <c r="I50" s="248"/>
      <c r="J50" s="248"/>
      <c r="K50" s="248"/>
      <c r="L50" s="248"/>
      <c r="M50" s="248"/>
      <c r="N50" s="248"/>
      <c r="O50" s="248"/>
      <c r="P50" s="248"/>
      <c r="Q50" s="248"/>
      <c r="R50" s="248"/>
      <c r="S50" s="248"/>
      <c r="T50" s="248"/>
      <c r="U50" s="248"/>
      <c r="V50" s="248"/>
      <c r="W50" s="249"/>
      <c r="X50" s="249"/>
      <c r="Y50" s="249"/>
      <c r="Z50" s="249"/>
      <c r="AA50" s="249"/>
      <c r="AB50" s="249"/>
      <c r="AC50" s="249"/>
      <c r="AD50" s="249"/>
      <c r="AE50" s="249"/>
      <c r="AF50" s="249"/>
      <c r="AG50" s="249"/>
      <c r="AH50" s="249"/>
      <c r="AI50" s="249"/>
      <c r="AJ50" s="249"/>
      <c r="AK50" s="249"/>
      <c r="AL50" s="249"/>
      <c r="AM50" s="249"/>
      <c r="AN50" s="249"/>
      <c r="AO50" s="249"/>
      <c r="AP50" s="249"/>
      <c r="AQ50" s="249"/>
    </row>
    <row r="51" spans="1:43" customFormat="1" x14ac:dyDescent="0.15">
      <c r="A51" s="248"/>
      <c r="B51" s="248"/>
      <c r="C51" s="248"/>
      <c r="D51" s="248"/>
      <c r="E51" s="248"/>
      <c r="F51" s="248"/>
      <c r="G51" s="248"/>
      <c r="H51" s="248"/>
      <c r="I51" s="248"/>
      <c r="J51" s="248"/>
      <c r="K51" s="248"/>
      <c r="L51" s="248"/>
      <c r="M51" s="248"/>
      <c r="N51" s="248"/>
      <c r="O51" s="248"/>
      <c r="P51" s="248"/>
      <c r="Q51" s="248"/>
      <c r="R51" s="248"/>
      <c r="S51" s="248"/>
      <c r="T51" s="248"/>
      <c r="U51" s="248"/>
      <c r="V51" s="248"/>
      <c r="W51" s="249"/>
      <c r="X51" s="249"/>
      <c r="Y51" s="249"/>
      <c r="Z51" s="249"/>
      <c r="AA51" s="249"/>
      <c r="AB51" s="249"/>
      <c r="AC51" s="249"/>
      <c r="AD51" s="249"/>
      <c r="AE51" s="249"/>
      <c r="AF51" s="249"/>
      <c r="AG51" s="249"/>
      <c r="AH51" s="249"/>
      <c r="AI51" s="249"/>
      <c r="AJ51" s="249"/>
      <c r="AK51" s="249"/>
      <c r="AL51" s="249"/>
      <c r="AM51" s="249"/>
      <c r="AN51" s="249"/>
      <c r="AO51" s="249"/>
      <c r="AP51" s="249"/>
      <c r="AQ51" s="249"/>
    </row>
    <row r="52" spans="1:43" customFormat="1" x14ac:dyDescent="0.15">
      <c r="A52" s="248"/>
      <c r="B52" s="248"/>
      <c r="C52" s="248"/>
      <c r="D52" s="248"/>
      <c r="E52" s="248"/>
      <c r="F52" s="248"/>
      <c r="G52" s="248"/>
      <c r="H52" s="248"/>
      <c r="I52" s="248"/>
      <c r="J52" s="248"/>
      <c r="K52" s="248"/>
      <c r="L52" s="248"/>
      <c r="M52" s="248"/>
      <c r="N52" s="248"/>
      <c r="O52" s="248"/>
      <c r="P52" s="248"/>
      <c r="Q52" s="248"/>
      <c r="R52" s="248"/>
      <c r="S52" s="248"/>
      <c r="T52" s="248"/>
      <c r="U52" s="248"/>
      <c r="V52" s="248"/>
      <c r="W52" s="249"/>
      <c r="X52" s="249"/>
      <c r="Y52" s="249"/>
      <c r="Z52" s="249"/>
      <c r="AA52" s="249"/>
      <c r="AB52" s="249"/>
      <c r="AC52" s="249"/>
      <c r="AD52" s="249"/>
      <c r="AE52" s="249"/>
      <c r="AF52" s="249"/>
      <c r="AG52" s="249"/>
      <c r="AH52" s="249"/>
      <c r="AI52" s="249"/>
      <c r="AJ52" s="249"/>
      <c r="AK52" s="249"/>
      <c r="AL52" s="249"/>
      <c r="AM52" s="249"/>
      <c r="AN52" s="249"/>
      <c r="AO52" s="249"/>
      <c r="AP52" s="249"/>
      <c r="AQ52" s="249"/>
    </row>
    <row r="53" spans="1:43" customFormat="1" x14ac:dyDescent="0.15">
      <c r="A53" s="248"/>
      <c r="B53" s="248"/>
      <c r="C53" s="248"/>
      <c r="D53" s="248"/>
      <c r="E53" s="248"/>
      <c r="F53" s="248"/>
      <c r="G53" s="248"/>
      <c r="H53" s="248"/>
      <c r="I53" s="248"/>
      <c r="J53" s="248"/>
      <c r="K53" s="248"/>
      <c r="L53" s="248"/>
      <c r="M53" s="248"/>
      <c r="N53" s="248"/>
      <c r="O53" s="248"/>
      <c r="P53" s="248"/>
      <c r="Q53" s="248"/>
      <c r="R53" s="248"/>
      <c r="S53" s="248"/>
      <c r="T53" s="248"/>
      <c r="U53" s="248"/>
      <c r="V53" s="248"/>
      <c r="W53" s="249"/>
      <c r="X53" s="249"/>
      <c r="Y53" s="249"/>
      <c r="Z53" s="249"/>
      <c r="AA53" s="249"/>
      <c r="AB53" s="249"/>
      <c r="AC53" s="249"/>
      <c r="AD53" s="249"/>
      <c r="AE53" s="249"/>
      <c r="AF53" s="249"/>
      <c r="AG53" s="249"/>
      <c r="AH53" s="249"/>
      <c r="AI53" s="249"/>
      <c r="AJ53" s="249"/>
      <c r="AK53" s="249"/>
      <c r="AL53" s="249"/>
      <c r="AM53" s="249"/>
      <c r="AN53" s="249"/>
      <c r="AO53" s="249"/>
      <c r="AP53" s="249"/>
      <c r="AQ53" s="249"/>
    </row>
    <row r="54" spans="1:43" customFormat="1" x14ac:dyDescent="0.15">
      <c r="A54" s="248"/>
      <c r="B54" s="248"/>
      <c r="C54" s="248"/>
      <c r="D54" s="248"/>
      <c r="E54" s="248"/>
      <c r="F54" s="248"/>
      <c r="G54" s="248"/>
      <c r="H54" s="248"/>
      <c r="I54" s="248"/>
      <c r="J54" s="248"/>
      <c r="K54" s="248"/>
      <c r="L54" s="248"/>
      <c r="M54" s="248"/>
      <c r="N54" s="248"/>
      <c r="O54" s="248"/>
      <c r="P54" s="248"/>
      <c r="Q54" s="248"/>
      <c r="R54" s="248"/>
      <c r="S54" s="248"/>
      <c r="T54" s="248"/>
      <c r="U54" s="248"/>
      <c r="V54" s="248"/>
      <c r="W54" s="249"/>
      <c r="X54" s="249"/>
      <c r="Y54" s="249"/>
      <c r="Z54" s="249"/>
      <c r="AA54" s="249"/>
      <c r="AB54" s="249"/>
      <c r="AC54" s="249"/>
      <c r="AD54" s="249"/>
      <c r="AE54" s="249"/>
      <c r="AF54" s="249"/>
      <c r="AG54" s="249"/>
      <c r="AH54" s="249"/>
      <c r="AI54" s="249"/>
      <c r="AJ54" s="249"/>
      <c r="AK54" s="249"/>
      <c r="AL54" s="249"/>
      <c r="AM54" s="249"/>
      <c r="AN54" s="249"/>
      <c r="AO54" s="249"/>
      <c r="AP54" s="249"/>
      <c r="AQ54" s="249"/>
    </row>
    <row r="55" spans="1:43" customFormat="1" x14ac:dyDescent="0.15">
      <c r="A55" s="248"/>
      <c r="B55" s="248"/>
      <c r="C55" s="248"/>
      <c r="D55" s="248"/>
      <c r="E55" s="248"/>
      <c r="F55" s="248"/>
      <c r="G55" s="248"/>
      <c r="H55" s="248"/>
      <c r="I55" s="248"/>
      <c r="J55" s="248"/>
      <c r="K55" s="248"/>
      <c r="L55" s="248"/>
      <c r="M55" s="248"/>
      <c r="N55" s="248"/>
      <c r="O55" s="248"/>
      <c r="P55" s="248"/>
      <c r="Q55" s="248"/>
      <c r="R55" s="248"/>
      <c r="S55" s="248"/>
      <c r="T55" s="248"/>
      <c r="U55" s="248"/>
      <c r="V55" s="248"/>
      <c r="W55" s="249"/>
      <c r="X55" s="249"/>
      <c r="Y55" s="249"/>
      <c r="Z55" s="249"/>
      <c r="AA55" s="249"/>
      <c r="AB55" s="249"/>
      <c r="AC55" s="249"/>
      <c r="AD55" s="249"/>
      <c r="AE55" s="249"/>
      <c r="AF55" s="249"/>
      <c r="AG55" s="249"/>
      <c r="AH55" s="249"/>
      <c r="AI55" s="249"/>
      <c r="AJ55" s="249"/>
      <c r="AK55" s="249"/>
      <c r="AL55" s="249"/>
      <c r="AM55" s="249"/>
      <c r="AN55" s="249"/>
      <c r="AO55" s="249"/>
      <c r="AP55" s="249"/>
      <c r="AQ55" s="249"/>
    </row>
    <row r="56" spans="1:43" customFormat="1" x14ac:dyDescent="0.15">
      <c r="A56" s="248"/>
      <c r="B56" s="248"/>
      <c r="C56" s="248"/>
      <c r="D56" s="248"/>
      <c r="E56" s="248"/>
      <c r="F56" s="248"/>
      <c r="G56" s="248"/>
      <c r="H56" s="248"/>
      <c r="I56" s="248"/>
      <c r="J56" s="248"/>
      <c r="K56" s="248"/>
      <c r="L56" s="248"/>
      <c r="M56" s="248"/>
      <c r="N56" s="248"/>
      <c r="O56" s="248"/>
      <c r="P56" s="248"/>
      <c r="Q56" s="248"/>
      <c r="R56" s="248"/>
      <c r="S56" s="248"/>
      <c r="T56" s="248"/>
      <c r="U56" s="248"/>
      <c r="V56" s="248"/>
      <c r="W56" s="249"/>
      <c r="X56" s="249"/>
      <c r="Y56" s="249"/>
      <c r="Z56" s="249"/>
      <c r="AA56" s="249"/>
      <c r="AB56" s="249"/>
      <c r="AC56" s="249"/>
      <c r="AD56" s="249"/>
      <c r="AE56" s="249"/>
      <c r="AF56" s="249"/>
      <c r="AG56" s="249"/>
      <c r="AH56" s="249"/>
      <c r="AI56" s="249"/>
      <c r="AJ56" s="249"/>
      <c r="AK56" s="249"/>
      <c r="AL56" s="249"/>
      <c r="AM56" s="249"/>
      <c r="AN56" s="249"/>
      <c r="AO56" s="249"/>
      <c r="AP56" s="249"/>
      <c r="AQ56" s="249"/>
    </row>
    <row r="57" spans="1:43" customFormat="1" x14ac:dyDescent="0.15">
      <c r="A57" s="248"/>
      <c r="B57" s="248"/>
      <c r="C57" s="248"/>
      <c r="D57" s="248"/>
      <c r="E57" s="248"/>
      <c r="F57" s="248"/>
      <c r="G57" s="248"/>
      <c r="H57" s="248"/>
      <c r="I57" s="248"/>
      <c r="J57" s="248"/>
      <c r="K57" s="248"/>
      <c r="L57" s="248"/>
      <c r="M57" s="248"/>
      <c r="N57" s="248"/>
      <c r="O57" s="248"/>
      <c r="P57" s="248"/>
      <c r="Q57" s="248"/>
      <c r="R57" s="248"/>
      <c r="S57" s="248"/>
      <c r="T57" s="248"/>
      <c r="U57" s="248"/>
      <c r="V57" s="248"/>
      <c r="W57" s="249"/>
      <c r="X57" s="249"/>
      <c r="Y57" s="249"/>
      <c r="Z57" s="249"/>
      <c r="AA57" s="249"/>
      <c r="AB57" s="249"/>
      <c r="AC57" s="249"/>
      <c r="AD57" s="249"/>
      <c r="AE57" s="249"/>
      <c r="AF57" s="249"/>
      <c r="AG57" s="249"/>
      <c r="AH57" s="249"/>
      <c r="AI57" s="249"/>
      <c r="AJ57" s="249"/>
      <c r="AK57" s="249"/>
      <c r="AL57" s="249"/>
      <c r="AM57" s="249"/>
      <c r="AN57" s="249"/>
      <c r="AO57" s="249"/>
      <c r="AP57" s="249"/>
      <c r="AQ57" s="249"/>
    </row>
    <row r="58" spans="1:43" customFormat="1" x14ac:dyDescent="0.15">
      <c r="A58" s="248"/>
      <c r="B58" s="248"/>
      <c r="C58" s="248"/>
      <c r="D58" s="248"/>
      <c r="E58" s="248"/>
      <c r="F58" s="248"/>
      <c r="G58" s="248"/>
      <c r="H58" s="248"/>
      <c r="I58" s="248"/>
      <c r="J58" s="248"/>
      <c r="K58" s="248"/>
      <c r="L58" s="248"/>
      <c r="M58" s="248"/>
      <c r="N58" s="248"/>
      <c r="O58" s="248"/>
      <c r="P58" s="248"/>
      <c r="Q58" s="248"/>
      <c r="R58" s="248"/>
      <c r="S58" s="248"/>
      <c r="T58" s="248"/>
      <c r="U58" s="248"/>
      <c r="V58" s="248"/>
      <c r="W58" s="249"/>
      <c r="X58" s="249"/>
      <c r="Y58" s="249"/>
      <c r="Z58" s="249"/>
      <c r="AA58" s="249"/>
      <c r="AB58" s="249"/>
      <c r="AC58" s="249"/>
      <c r="AD58" s="249"/>
      <c r="AE58" s="249"/>
      <c r="AF58" s="249"/>
      <c r="AG58" s="249"/>
      <c r="AH58" s="249"/>
      <c r="AI58" s="249"/>
      <c r="AJ58" s="249"/>
      <c r="AK58" s="249"/>
      <c r="AL58" s="249"/>
      <c r="AM58" s="249"/>
      <c r="AN58" s="249"/>
      <c r="AO58" s="249"/>
      <c r="AP58" s="249"/>
      <c r="AQ58" s="249"/>
    </row>
    <row r="59" spans="1:43" customFormat="1" x14ac:dyDescent="0.15">
      <c r="A59" s="248"/>
      <c r="B59" s="248"/>
      <c r="C59" s="248"/>
      <c r="D59" s="248"/>
      <c r="E59" s="248"/>
      <c r="F59" s="248"/>
      <c r="G59" s="248"/>
      <c r="H59" s="248"/>
      <c r="I59" s="248"/>
      <c r="J59" s="248"/>
      <c r="K59" s="248"/>
      <c r="L59" s="248"/>
      <c r="M59" s="248"/>
      <c r="N59" s="248"/>
      <c r="O59" s="248"/>
      <c r="P59" s="248"/>
      <c r="Q59" s="248"/>
      <c r="R59" s="248"/>
      <c r="S59" s="248"/>
      <c r="T59" s="248"/>
      <c r="U59" s="248"/>
      <c r="V59" s="248"/>
      <c r="W59" s="249"/>
      <c r="X59" s="249"/>
      <c r="Y59" s="249"/>
      <c r="Z59" s="249"/>
      <c r="AA59" s="249"/>
      <c r="AB59" s="249"/>
      <c r="AC59" s="249"/>
      <c r="AD59" s="249"/>
      <c r="AE59" s="249"/>
      <c r="AF59" s="249"/>
      <c r="AG59" s="249"/>
      <c r="AH59" s="249"/>
      <c r="AI59" s="249"/>
      <c r="AJ59" s="249"/>
      <c r="AK59" s="249"/>
      <c r="AL59" s="249"/>
      <c r="AM59" s="249"/>
      <c r="AN59" s="249"/>
      <c r="AO59" s="249"/>
      <c r="AP59" s="249"/>
      <c r="AQ59" s="249"/>
    </row>
    <row r="60" spans="1:43" customFormat="1" x14ac:dyDescent="0.15">
      <c r="A60" s="248"/>
      <c r="B60" s="248"/>
      <c r="C60" s="248"/>
      <c r="D60" s="248"/>
      <c r="E60" s="248"/>
      <c r="F60" s="248"/>
      <c r="G60" s="248"/>
      <c r="H60" s="248"/>
      <c r="I60" s="248"/>
      <c r="J60" s="248"/>
      <c r="K60" s="248"/>
      <c r="L60" s="248"/>
      <c r="M60" s="248"/>
      <c r="N60" s="248"/>
      <c r="O60" s="248"/>
      <c r="P60" s="248"/>
      <c r="Q60" s="248"/>
      <c r="R60" s="248"/>
      <c r="S60" s="248"/>
      <c r="T60" s="248"/>
      <c r="U60" s="248"/>
      <c r="V60" s="248"/>
      <c r="W60" s="249"/>
      <c r="X60" s="249"/>
      <c r="Y60" s="249"/>
      <c r="Z60" s="249"/>
      <c r="AA60" s="249"/>
      <c r="AB60" s="249"/>
      <c r="AC60" s="249"/>
      <c r="AD60" s="249"/>
      <c r="AE60" s="249"/>
      <c r="AF60" s="249"/>
      <c r="AG60" s="249"/>
      <c r="AH60" s="249"/>
      <c r="AI60" s="249"/>
      <c r="AJ60" s="249"/>
      <c r="AK60" s="249"/>
      <c r="AL60" s="249"/>
      <c r="AM60" s="249"/>
      <c r="AN60" s="249"/>
      <c r="AO60" s="249"/>
      <c r="AP60" s="249"/>
      <c r="AQ60" s="249"/>
    </row>
    <row r="61" spans="1:43" customFormat="1" x14ac:dyDescent="0.15">
      <c r="A61" s="248"/>
      <c r="B61" s="248"/>
      <c r="C61" s="248"/>
      <c r="D61" s="248"/>
      <c r="E61" s="248"/>
      <c r="F61" s="248"/>
      <c r="G61" s="248"/>
      <c r="H61" s="248"/>
      <c r="I61" s="248"/>
      <c r="J61" s="248"/>
      <c r="K61" s="248"/>
      <c r="L61" s="248"/>
      <c r="M61" s="248"/>
      <c r="N61" s="248"/>
      <c r="O61" s="248"/>
      <c r="P61" s="248"/>
      <c r="Q61" s="248"/>
      <c r="R61" s="248"/>
      <c r="S61" s="248"/>
      <c r="T61" s="248"/>
      <c r="U61" s="248"/>
      <c r="V61" s="248"/>
      <c r="W61" s="249"/>
      <c r="X61" s="249"/>
      <c r="Y61" s="249"/>
      <c r="Z61" s="249"/>
      <c r="AA61" s="249"/>
      <c r="AB61" s="249"/>
      <c r="AC61" s="249"/>
      <c r="AD61" s="249"/>
      <c r="AE61" s="249"/>
      <c r="AF61" s="249"/>
      <c r="AG61" s="249"/>
      <c r="AH61" s="249"/>
      <c r="AI61" s="249"/>
      <c r="AJ61" s="249"/>
      <c r="AK61" s="249"/>
      <c r="AL61" s="249"/>
      <c r="AM61" s="249"/>
      <c r="AN61" s="249"/>
      <c r="AO61" s="249"/>
      <c r="AP61" s="249"/>
      <c r="AQ61" s="249"/>
    </row>
    <row r="62" spans="1:43" customFormat="1" x14ac:dyDescent="0.15">
      <c r="A62" s="248"/>
      <c r="B62" s="248"/>
      <c r="C62" s="248"/>
      <c r="D62" s="248"/>
      <c r="E62" s="248"/>
      <c r="F62" s="248"/>
      <c r="G62" s="248"/>
      <c r="H62" s="248"/>
      <c r="I62" s="248"/>
      <c r="J62" s="248"/>
      <c r="K62" s="248"/>
      <c r="L62" s="248"/>
      <c r="M62" s="248"/>
      <c r="N62" s="248"/>
      <c r="O62" s="248"/>
      <c r="P62" s="248"/>
      <c r="Q62" s="248"/>
      <c r="R62" s="248"/>
      <c r="S62" s="248"/>
      <c r="T62" s="248"/>
      <c r="U62" s="248"/>
      <c r="V62" s="248"/>
      <c r="W62" s="249"/>
      <c r="X62" s="249"/>
      <c r="Y62" s="249"/>
      <c r="Z62" s="249"/>
      <c r="AA62" s="249"/>
      <c r="AB62" s="249"/>
      <c r="AC62" s="249"/>
      <c r="AD62" s="249"/>
      <c r="AE62" s="249"/>
      <c r="AF62" s="249"/>
      <c r="AG62" s="249"/>
      <c r="AH62" s="249"/>
      <c r="AI62" s="249"/>
      <c r="AJ62" s="249"/>
      <c r="AK62" s="249"/>
      <c r="AL62" s="249"/>
      <c r="AM62" s="249"/>
      <c r="AN62" s="249"/>
      <c r="AO62" s="249"/>
      <c r="AP62" s="249"/>
      <c r="AQ62" s="249"/>
    </row>
    <row r="63" spans="1:43" customFormat="1" x14ac:dyDescent="0.15">
      <c r="A63" s="248"/>
      <c r="B63" s="248"/>
      <c r="C63" s="248"/>
      <c r="D63" s="248"/>
      <c r="E63" s="248"/>
      <c r="F63" s="248"/>
      <c r="G63" s="248"/>
      <c r="H63" s="248"/>
      <c r="I63" s="248"/>
      <c r="J63" s="248"/>
      <c r="K63" s="248"/>
      <c r="L63" s="248"/>
      <c r="M63" s="248"/>
      <c r="N63" s="248"/>
      <c r="O63" s="248"/>
      <c r="P63" s="248"/>
      <c r="Q63" s="248"/>
      <c r="R63" s="248"/>
      <c r="S63" s="248"/>
      <c r="T63" s="248"/>
      <c r="U63" s="248"/>
      <c r="V63" s="248"/>
      <c r="W63" s="249"/>
      <c r="X63" s="249"/>
      <c r="Y63" s="249"/>
      <c r="Z63" s="249"/>
      <c r="AA63" s="249"/>
      <c r="AB63" s="249"/>
      <c r="AC63" s="249"/>
      <c r="AD63" s="249"/>
      <c r="AE63" s="249"/>
      <c r="AF63" s="249"/>
      <c r="AG63" s="249"/>
      <c r="AH63" s="249"/>
      <c r="AI63" s="249"/>
      <c r="AJ63" s="249"/>
      <c r="AK63" s="249"/>
      <c r="AL63" s="249"/>
      <c r="AM63" s="249"/>
      <c r="AN63" s="249"/>
      <c r="AO63" s="249"/>
      <c r="AP63" s="249"/>
      <c r="AQ63" s="249"/>
    </row>
    <row r="64" spans="1:43" customFormat="1" x14ac:dyDescent="0.15">
      <c r="A64" s="248"/>
      <c r="B64" s="248"/>
      <c r="C64" s="248"/>
      <c r="D64" s="248"/>
      <c r="E64" s="248"/>
      <c r="F64" s="248"/>
      <c r="G64" s="248"/>
      <c r="H64" s="248"/>
      <c r="I64" s="248"/>
      <c r="J64" s="248"/>
      <c r="K64" s="248"/>
      <c r="L64" s="248"/>
      <c r="M64" s="248"/>
      <c r="N64" s="248"/>
      <c r="O64" s="248"/>
      <c r="P64" s="248"/>
      <c r="Q64" s="248"/>
      <c r="R64" s="248"/>
      <c r="S64" s="248"/>
      <c r="T64" s="248"/>
      <c r="U64" s="248"/>
      <c r="V64" s="248"/>
      <c r="W64" s="249"/>
      <c r="X64" s="249"/>
      <c r="Y64" s="249"/>
      <c r="Z64" s="249"/>
      <c r="AA64" s="249"/>
      <c r="AB64" s="249"/>
      <c r="AC64" s="249"/>
      <c r="AD64" s="249"/>
      <c r="AE64" s="249"/>
      <c r="AF64" s="249"/>
      <c r="AG64" s="249"/>
      <c r="AH64" s="249"/>
      <c r="AI64" s="249"/>
      <c r="AJ64" s="249"/>
      <c r="AK64" s="249"/>
      <c r="AL64" s="249"/>
      <c r="AM64" s="249"/>
      <c r="AN64" s="249"/>
      <c r="AO64" s="249"/>
      <c r="AP64" s="249"/>
      <c r="AQ64" s="249"/>
    </row>
    <row r="65" spans="1:43" customFormat="1" x14ac:dyDescent="0.15">
      <c r="A65" s="248"/>
      <c r="B65" s="248"/>
      <c r="C65" s="248"/>
      <c r="D65" s="248"/>
      <c r="E65" s="248"/>
      <c r="F65" s="248"/>
      <c r="G65" s="248"/>
      <c r="H65" s="248"/>
      <c r="I65" s="248"/>
      <c r="J65" s="248"/>
      <c r="K65" s="248"/>
      <c r="L65" s="248"/>
      <c r="M65" s="248"/>
      <c r="N65" s="248"/>
      <c r="O65" s="248"/>
      <c r="P65" s="248"/>
      <c r="Q65" s="248"/>
      <c r="R65" s="248"/>
      <c r="S65" s="248"/>
      <c r="T65" s="248"/>
      <c r="U65" s="248"/>
      <c r="V65" s="248"/>
      <c r="W65" s="249"/>
      <c r="X65" s="249"/>
      <c r="Y65" s="249"/>
      <c r="Z65" s="249"/>
      <c r="AA65" s="249"/>
      <c r="AB65" s="249"/>
      <c r="AC65" s="249"/>
      <c r="AD65" s="249"/>
      <c r="AE65" s="249"/>
      <c r="AF65" s="249"/>
      <c r="AG65" s="249"/>
      <c r="AH65" s="249"/>
      <c r="AI65" s="249"/>
      <c r="AJ65" s="249"/>
      <c r="AK65" s="249"/>
      <c r="AL65" s="249"/>
      <c r="AM65" s="249"/>
      <c r="AN65" s="249"/>
      <c r="AO65" s="249"/>
      <c r="AP65" s="249"/>
      <c r="AQ65" s="249"/>
    </row>
    <row r="66" spans="1:43" customFormat="1" x14ac:dyDescent="0.15">
      <c r="A66" s="248"/>
      <c r="B66" s="248"/>
      <c r="C66" s="248"/>
      <c r="D66" s="248"/>
      <c r="E66" s="248"/>
      <c r="F66" s="248"/>
      <c r="G66" s="248"/>
      <c r="H66" s="248"/>
      <c r="I66" s="248"/>
      <c r="J66" s="248"/>
      <c r="K66" s="248"/>
      <c r="L66" s="248"/>
      <c r="M66" s="248"/>
      <c r="N66" s="248"/>
      <c r="O66" s="248"/>
      <c r="P66" s="248"/>
      <c r="Q66" s="248"/>
      <c r="R66" s="248"/>
      <c r="S66" s="248"/>
      <c r="T66" s="248"/>
      <c r="U66" s="248"/>
      <c r="V66" s="248"/>
      <c r="W66" s="249"/>
      <c r="X66" s="249"/>
      <c r="Y66" s="249"/>
      <c r="Z66" s="249"/>
      <c r="AA66" s="249"/>
      <c r="AB66" s="249"/>
      <c r="AC66" s="249"/>
      <c r="AD66" s="249"/>
      <c r="AE66" s="249"/>
      <c r="AF66" s="249"/>
      <c r="AG66" s="249"/>
      <c r="AH66" s="249"/>
      <c r="AI66" s="249"/>
      <c r="AJ66" s="249"/>
      <c r="AK66" s="249"/>
      <c r="AL66" s="249"/>
      <c r="AM66" s="249"/>
      <c r="AN66" s="249"/>
      <c r="AO66" s="249"/>
      <c r="AP66" s="249"/>
      <c r="AQ66" s="249"/>
    </row>
    <row r="67" spans="1:43" customFormat="1" x14ac:dyDescent="0.15">
      <c r="A67" s="248"/>
      <c r="B67" s="248"/>
      <c r="C67" s="248"/>
      <c r="D67" s="248"/>
      <c r="E67" s="248"/>
      <c r="F67" s="248"/>
      <c r="G67" s="248"/>
      <c r="H67" s="248"/>
      <c r="I67" s="248"/>
      <c r="J67" s="248"/>
      <c r="K67" s="248"/>
      <c r="L67" s="248"/>
      <c r="M67" s="248"/>
      <c r="N67" s="248"/>
      <c r="O67" s="248"/>
      <c r="P67" s="248"/>
      <c r="Q67" s="248"/>
      <c r="R67" s="248"/>
      <c r="S67" s="248"/>
      <c r="T67" s="248"/>
      <c r="U67" s="248"/>
      <c r="V67" s="248"/>
      <c r="W67" s="249"/>
      <c r="X67" s="249"/>
      <c r="Y67" s="249"/>
      <c r="Z67" s="249"/>
      <c r="AA67" s="249"/>
      <c r="AB67" s="249"/>
      <c r="AC67" s="249"/>
      <c r="AD67" s="249"/>
      <c r="AE67" s="249"/>
      <c r="AF67" s="249"/>
      <c r="AG67" s="249"/>
      <c r="AH67" s="249"/>
      <c r="AI67" s="249"/>
      <c r="AJ67" s="249"/>
      <c r="AK67" s="249"/>
      <c r="AL67" s="249"/>
      <c r="AM67" s="249"/>
      <c r="AN67" s="249"/>
      <c r="AO67" s="249"/>
      <c r="AP67" s="249"/>
      <c r="AQ67" s="249"/>
    </row>
    <row r="68" spans="1:43" customFormat="1" x14ac:dyDescent="0.15">
      <c r="A68" s="248"/>
      <c r="B68" s="248"/>
      <c r="C68" s="248"/>
      <c r="D68" s="248"/>
      <c r="E68" s="248"/>
      <c r="F68" s="248"/>
      <c r="G68" s="248"/>
      <c r="H68" s="248"/>
      <c r="I68" s="248"/>
      <c r="J68" s="248"/>
      <c r="K68" s="248"/>
      <c r="L68" s="248"/>
      <c r="M68" s="248"/>
      <c r="N68" s="248"/>
      <c r="O68" s="248"/>
      <c r="P68" s="248"/>
      <c r="Q68" s="248"/>
      <c r="R68" s="248"/>
      <c r="S68" s="248"/>
      <c r="T68" s="248"/>
      <c r="U68" s="248"/>
      <c r="V68" s="248"/>
      <c r="W68" s="249"/>
      <c r="X68" s="249"/>
      <c r="Y68" s="249"/>
      <c r="Z68" s="249"/>
      <c r="AA68" s="249"/>
      <c r="AB68" s="249"/>
      <c r="AC68" s="249"/>
      <c r="AD68" s="249"/>
      <c r="AE68" s="249"/>
      <c r="AF68" s="249"/>
      <c r="AG68" s="249"/>
      <c r="AH68" s="249"/>
      <c r="AI68" s="249"/>
      <c r="AJ68" s="249"/>
      <c r="AK68" s="249"/>
      <c r="AL68" s="249"/>
      <c r="AM68" s="249"/>
      <c r="AN68" s="249"/>
      <c r="AO68" s="249"/>
      <c r="AP68" s="249"/>
      <c r="AQ68" s="249"/>
    </row>
    <row r="69" spans="1:43" customFormat="1" x14ac:dyDescent="0.15">
      <c r="A69" s="248"/>
      <c r="B69" s="248"/>
      <c r="C69" s="248"/>
      <c r="D69" s="248"/>
      <c r="E69" s="248"/>
      <c r="F69" s="248"/>
      <c r="G69" s="248"/>
      <c r="H69" s="248"/>
      <c r="I69" s="248"/>
      <c r="J69" s="248"/>
      <c r="K69" s="248"/>
      <c r="L69" s="248"/>
      <c r="M69" s="248"/>
      <c r="N69" s="248"/>
      <c r="O69" s="248"/>
      <c r="P69" s="248"/>
      <c r="Q69" s="248"/>
      <c r="R69" s="248"/>
      <c r="S69" s="248"/>
      <c r="T69" s="248"/>
      <c r="U69" s="248"/>
      <c r="V69" s="248"/>
      <c r="W69" s="249"/>
      <c r="X69" s="249"/>
      <c r="Y69" s="249"/>
      <c r="Z69" s="249"/>
      <c r="AA69" s="249"/>
      <c r="AB69" s="249"/>
      <c r="AC69" s="249"/>
      <c r="AD69" s="249"/>
      <c r="AE69" s="249"/>
      <c r="AF69" s="249"/>
      <c r="AG69" s="249"/>
      <c r="AH69" s="249"/>
      <c r="AI69" s="249"/>
      <c r="AJ69" s="249"/>
      <c r="AK69" s="249"/>
      <c r="AL69" s="249"/>
      <c r="AM69" s="249"/>
      <c r="AN69" s="249"/>
      <c r="AO69" s="249"/>
      <c r="AP69" s="249"/>
      <c r="AQ69" s="249"/>
    </row>
    <row r="70" spans="1:43" customFormat="1" x14ac:dyDescent="0.15">
      <c r="A70" s="248"/>
      <c r="B70" s="248"/>
      <c r="C70" s="248"/>
      <c r="D70" s="248"/>
      <c r="E70" s="248"/>
      <c r="F70" s="248"/>
      <c r="G70" s="248"/>
      <c r="H70" s="248"/>
      <c r="I70" s="248"/>
      <c r="J70" s="248"/>
      <c r="K70" s="248"/>
      <c r="L70" s="248"/>
      <c r="M70" s="248"/>
      <c r="N70" s="248"/>
      <c r="O70" s="248"/>
      <c r="P70" s="248"/>
      <c r="Q70" s="248"/>
      <c r="R70" s="248"/>
      <c r="S70" s="248"/>
      <c r="T70" s="248"/>
      <c r="U70" s="248"/>
      <c r="V70" s="248"/>
      <c r="W70" s="249"/>
      <c r="X70" s="249"/>
      <c r="Y70" s="249"/>
      <c r="Z70" s="249"/>
      <c r="AA70" s="249"/>
      <c r="AB70" s="249"/>
      <c r="AC70" s="249"/>
      <c r="AD70" s="249"/>
      <c r="AE70" s="249"/>
      <c r="AF70" s="249"/>
      <c r="AG70" s="249"/>
      <c r="AH70" s="249"/>
      <c r="AI70" s="249"/>
      <c r="AJ70" s="249"/>
      <c r="AK70" s="249"/>
      <c r="AL70" s="249"/>
      <c r="AM70" s="249"/>
      <c r="AN70" s="249"/>
      <c r="AO70" s="249"/>
      <c r="AP70" s="249"/>
      <c r="AQ70" s="249"/>
    </row>
    <row r="71" spans="1:43" customFormat="1" x14ac:dyDescent="0.15">
      <c r="A71" s="248"/>
      <c r="B71" s="248"/>
      <c r="C71" s="248"/>
      <c r="D71" s="248"/>
      <c r="E71" s="248"/>
      <c r="F71" s="248"/>
      <c r="G71" s="248"/>
      <c r="H71" s="248"/>
      <c r="I71" s="248"/>
      <c r="J71" s="248"/>
      <c r="K71" s="248"/>
      <c r="L71" s="248"/>
      <c r="M71" s="248"/>
      <c r="N71" s="248"/>
      <c r="O71" s="248"/>
      <c r="P71" s="248"/>
      <c r="Q71" s="248"/>
      <c r="R71" s="248"/>
      <c r="S71" s="248"/>
      <c r="T71" s="248"/>
      <c r="U71" s="248"/>
      <c r="V71" s="248"/>
      <c r="W71" s="249"/>
      <c r="X71" s="249"/>
      <c r="Y71" s="249"/>
      <c r="Z71" s="249"/>
      <c r="AA71" s="249"/>
      <c r="AB71" s="249"/>
      <c r="AC71" s="249"/>
      <c r="AD71" s="249"/>
      <c r="AE71" s="249"/>
      <c r="AF71" s="249"/>
      <c r="AG71" s="249"/>
      <c r="AH71" s="249"/>
      <c r="AI71" s="249"/>
      <c r="AJ71" s="249"/>
      <c r="AK71" s="249"/>
      <c r="AL71" s="249"/>
      <c r="AM71" s="249"/>
      <c r="AN71" s="249"/>
      <c r="AO71" s="249"/>
      <c r="AP71" s="249"/>
      <c r="AQ71" s="249"/>
    </row>
    <row r="72" spans="1:43" customFormat="1" x14ac:dyDescent="0.15">
      <c r="A72" s="248"/>
      <c r="B72" s="248"/>
      <c r="C72" s="248"/>
      <c r="D72" s="248"/>
      <c r="E72" s="248"/>
      <c r="F72" s="248"/>
      <c r="G72" s="248"/>
      <c r="H72" s="248"/>
      <c r="I72" s="248"/>
      <c r="J72" s="248"/>
      <c r="K72" s="248"/>
      <c r="L72" s="248"/>
      <c r="M72" s="248"/>
      <c r="N72" s="248"/>
      <c r="O72" s="248"/>
      <c r="P72" s="248"/>
      <c r="Q72" s="248"/>
      <c r="R72" s="248"/>
      <c r="S72" s="248"/>
      <c r="T72" s="248"/>
      <c r="U72" s="248"/>
      <c r="V72" s="248"/>
      <c r="W72" s="249"/>
      <c r="X72" s="249"/>
      <c r="Y72" s="249"/>
      <c r="Z72" s="249"/>
      <c r="AA72" s="249"/>
      <c r="AB72" s="249"/>
      <c r="AC72" s="249"/>
      <c r="AD72" s="249"/>
      <c r="AE72" s="249"/>
      <c r="AF72" s="249"/>
      <c r="AG72" s="249"/>
      <c r="AH72" s="249"/>
      <c r="AI72" s="249"/>
      <c r="AJ72" s="249"/>
      <c r="AK72" s="249"/>
      <c r="AL72" s="249"/>
      <c r="AM72" s="249"/>
      <c r="AN72" s="249"/>
      <c r="AO72" s="249"/>
      <c r="AP72" s="249"/>
      <c r="AQ72" s="249"/>
    </row>
    <row r="73" spans="1:43" customFormat="1" x14ac:dyDescent="0.15">
      <c r="A73" s="248"/>
      <c r="B73" s="248"/>
      <c r="C73" s="248"/>
      <c r="D73" s="248"/>
      <c r="E73" s="248"/>
      <c r="F73" s="248"/>
      <c r="G73" s="248"/>
      <c r="H73" s="248"/>
      <c r="I73" s="248"/>
      <c r="J73" s="248"/>
      <c r="K73" s="248"/>
      <c r="L73" s="248"/>
      <c r="M73" s="248"/>
      <c r="N73" s="248"/>
      <c r="O73" s="248"/>
      <c r="P73" s="248"/>
      <c r="Q73" s="248"/>
      <c r="R73" s="248"/>
      <c r="S73" s="248"/>
      <c r="T73" s="248"/>
      <c r="U73" s="248"/>
      <c r="V73" s="248"/>
      <c r="W73" s="249"/>
      <c r="X73" s="249"/>
      <c r="Y73" s="249"/>
      <c r="Z73" s="249"/>
      <c r="AA73" s="249"/>
      <c r="AB73" s="249"/>
      <c r="AC73" s="249"/>
      <c r="AD73" s="249"/>
      <c r="AE73" s="249"/>
      <c r="AF73" s="249"/>
      <c r="AG73" s="249"/>
      <c r="AH73" s="249"/>
      <c r="AI73" s="249"/>
      <c r="AJ73" s="249"/>
      <c r="AK73" s="249"/>
      <c r="AL73" s="249"/>
      <c r="AM73" s="249"/>
      <c r="AN73" s="249"/>
      <c r="AO73" s="249"/>
      <c r="AP73" s="249"/>
      <c r="AQ73" s="249"/>
    </row>
    <row r="74" spans="1:43" customFormat="1" x14ac:dyDescent="0.15">
      <c r="A74" s="248"/>
      <c r="B74" s="248"/>
      <c r="C74" s="248"/>
      <c r="D74" s="248"/>
      <c r="E74" s="248"/>
      <c r="F74" s="248"/>
      <c r="G74" s="248"/>
      <c r="H74" s="248"/>
      <c r="I74" s="248"/>
      <c r="J74" s="248"/>
      <c r="K74" s="248"/>
      <c r="L74" s="248"/>
      <c r="M74" s="248"/>
      <c r="N74" s="248"/>
      <c r="O74" s="248"/>
      <c r="P74" s="248"/>
      <c r="Q74" s="248"/>
      <c r="R74" s="248"/>
      <c r="S74" s="248"/>
      <c r="T74" s="248"/>
      <c r="U74" s="248"/>
      <c r="V74" s="248"/>
      <c r="W74" s="249"/>
      <c r="X74" s="249"/>
      <c r="Y74" s="249"/>
      <c r="Z74" s="249"/>
      <c r="AA74" s="249"/>
      <c r="AB74" s="249"/>
      <c r="AC74" s="249"/>
      <c r="AD74" s="249"/>
      <c r="AE74" s="249"/>
      <c r="AF74" s="249"/>
      <c r="AG74" s="249"/>
      <c r="AH74" s="249"/>
      <c r="AI74" s="249"/>
      <c r="AJ74" s="249"/>
      <c r="AK74" s="249"/>
      <c r="AL74" s="249"/>
      <c r="AM74" s="249"/>
      <c r="AN74" s="249"/>
      <c r="AO74" s="249"/>
      <c r="AP74" s="249"/>
      <c r="AQ74" s="249"/>
    </row>
    <row r="75" spans="1:43" customFormat="1" x14ac:dyDescent="0.15">
      <c r="A75" s="248"/>
      <c r="B75" s="248"/>
      <c r="C75" s="248"/>
      <c r="D75" s="248"/>
      <c r="E75" s="248"/>
      <c r="F75" s="248"/>
      <c r="G75" s="248"/>
      <c r="H75" s="248"/>
      <c r="I75" s="248"/>
      <c r="J75" s="248"/>
      <c r="K75" s="248"/>
      <c r="L75" s="248"/>
      <c r="M75" s="248"/>
      <c r="N75" s="248"/>
      <c r="O75" s="248"/>
      <c r="P75" s="248"/>
      <c r="Q75" s="248"/>
      <c r="R75" s="248"/>
      <c r="S75" s="248"/>
      <c r="T75" s="248"/>
      <c r="U75" s="248"/>
      <c r="V75" s="248"/>
      <c r="W75" s="249"/>
      <c r="X75" s="249"/>
      <c r="Y75" s="249"/>
      <c r="Z75" s="249"/>
      <c r="AA75" s="249"/>
      <c r="AB75" s="249"/>
      <c r="AC75" s="249"/>
      <c r="AD75" s="249"/>
      <c r="AE75" s="249"/>
      <c r="AF75" s="249"/>
      <c r="AG75" s="249"/>
      <c r="AH75" s="249"/>
      <c r="AI75" s="249"/>
      <c r="AJ75" s="249"/>
      <c r="AK75" s="249"/>
      <c r="AL75" s="249"/>
      <c r="AM75" s="249"/>
      <c r="AN75" s="249"/>
      <c r="AO75" s="249"/>
      <c r="AP75" s="249"/>
      <c r="AQ75" s="249"/>
    </row>
    <row r="76" spans="1:43" customFormat="1" x14ac:dyDescent="0.15">
      <c r="A76" s="248"/>
      <c r="B76" s="248"/>
      <c r="C76" s="248"/>
      <c r="D76" s="248"/>
      <c r="E76" s="248"/>
      <c r="F76" s="248"/>
      <c r="G76" s="248"/>
      <c r="H76" s="248"/>
      <c r="I76" s="248"/>
      <c r="J76" s="248"/>
      <c r="K76" s="248"/>
      <c r="L76" s="248"/>
      <c r="M76" s="248"/>
      <c r="N76" s="248"/>
      <c r="O76" s="248"/>
      <c r="P76" s="248"/>
      <c r="Q76" s="248"/>
      <c r="R76" s="248"/>
      <c r="S76" s="248"/>
      <c r="T76" s="248"/>
      <c r="U76" s="248"/>
      <c r="V76" s="248"/>
      <c r="W76" s="249"/>
      <c r="X76" s="249"/>
      <c r="Y76" s="249"/>
      <c r="Z76" s="249"/>
      <c r="AA76" s="249"/>
      <c r="AB76" s="249"/>
      <c r="AC76" s="249"/>
      <c r="AD76" s="249"/>
      <c r="AE76" s="249"/>
      <c r="AF76" s="249"/>
      <c r="AG76" s="249"/>
      <c r="AH76" s="249"/>
      <c r="AI76" s="249"/>
      <c r="AJ76" s="249"/>
      <c r="AK76" s="249"/>
      <c r="AL76" s="249"/>
      <c r="AM76" s="249"/>
      <c r="AN76" s="249"/>
      <c r="AO76" s="249"/>
      <c r="AP76" s="249"/>
      <c r="AQ76" s="249"/>
    </row>
    <row r="77" spans="1:43" customFormat="1" x14ac:dyDescent="0.15">
      <c r="A77" s="248"/>
      <c r="B77" s="248"/>
      <c r="C77" s="248"/>
      <c r="D77" s="248"/>
      <c r="E77" s="248"/>
      <c r="F77" s="248"/>
      <c r="G77" s="248"/>
      <c r="H77" s="248"/>
      <c r="I77" s="248"/>
      <c r="J77" s="248"/>
      <c r="K77" s="248"/>
      <c r="L77" s="248"/>
      <c r="M77" s="248"/>
      <c r="N77" s="248"/>
      <c r="O77" s="248"/>
      <c r="P77" s="248"/>
      <c r="Q77" s="248"/>
      <c r="R77" s="248"/>
      <c r="S77" s="248"/>
      <c r="T77" s="248"/>
      <c r="U77" s="248"/>
      <c r="V77" s="248"/>
      <c r="W77" s="249"/>
      <c r="X77" s="249"/>
      <c r="Y77" s="249"/>
      <c r="Z77" s="249"/>
      <c r="AA77" s="249"/>
      <c r="AB77" s="249"/>
      <c r="AC77" s="249"/>
      <c r="AD77" s="249"/>
      <c r="AE77" s="249"/>
      <c r="AF77" s="249"/>
      <c r="AG77" s="249"/>
      <c r="AH77" s="249"/>
      <c r="AI77" s="249"/>
      <c r="AJ77" s="249"/>
      <c r="AK77" s="249"/>
      <c r="AL77" s="249"/>
      <c r="AM77" s="249"/>
      <c r="AN77" s="249"/>
      <c r="AO77" s="249"/>
      <c r="AP77" s="249"/>
      <c r="AQ77" s="249"/>
    </row>
    <row r="78" spans="1:43" customFormat="1" x14ac:dyDescent="0.15">
      <c r="A78" s="248"/>
      <c r="B78" s="248"/>
      <c r="C78" s="248"/>
      <c r="D78" s="248"/>
      <c r="E78" s="248"/>
      <c r="F78" s="248"/>
      <c r="G78" s="248"/>
      <c r="H78" s="248"/>
      <c r="I78" s="248"/>
      <c r="J78" s="248"/>
      <c r="K78" s="248"/>
      <c r="L78" s="248"/>
      <c r="M78" s="248"/>
      <c r="N78" s="248"/>
      <c r="O78" s="248"/>
      <c r="P78" s="248"/>
      <c r="Q78" s="248"/>
      <c r="R78" s="248"/>
      <c r="S78" s="248"/>
      <c r="T78" s="248"/>
      <c r="U78" s="248"/>
      <c r="V78" s="248"/>
      <c r="W78" s="249"/>
      <c r="X78" s="249"/>
      <c r="Y78" s="249"/>
      <c r="Z78" s="249"/>
      <c r="AA78" s="249"/>
      <c r="AB78" s="249"/>
      <c r="AC78" s="249"/>
      <c r="AD78" s="249"/>
      <c r="AE78" s="249"/>
      <c r="AF78" s="249"/>
      <c r="AG78" s="249"/>
      <c r="AH78" s="249"/>
      <c r="AI78" s="249"/>
      <c r="AJ78" s="249"/>
      <c r="AK78" s="249"/>
      <c r="AL78" s="249"/>
      <c r="AM78" s="249"/>
      <c r="AN78" s="249"/>
      <c r="AO78" s="249"/>
      <c r="AP78" s="249"/>
      <c r="AQ78" s="249"/>
    </row>
    <row r="79" spans="1:43" customFormat="1" x14ac:dyDescent="0.15">
      <c r="A79" s="248"/>
      <c r="B79" s="248"/>
      <c r="C79" s="248"/>
      <c r="D79" s="248"/>
      <c r="E79" s="248"/>
      <c r="F79" s="248"/>
      <c r="G79" s="248"/>
      <c r="H79" s="248"/>
      <c r="I79" s="248"/>
      <c r="J79" s="248"/>
      <c r="K79" s="248"/>
      <c r="L79" s="248"/>
      <c r="M79" s="248"/>
      <c r="N79" s="248"/>
      <c r="O79" s="248"/>
      <c r="P79" s="248"/>
      <c r="Q79" s="248"/>
      <c r="R79" s="248"/>
      <c r="S79" s="248"/>
      <c r="T79" s="248"/>
      <c r="U79" s="248"/>
      <c r="V79" s="248"/>
      <c r="W79" s="249"/>
      <c r="X79" s="249"/>
      <c r="Y79" s="249"/>
      <c r="Z79" s="249"/>
      <c r="AA79" s="249"/>
      <c r="AB79" s="249"/>
      <c r="AC79" s="249"/>
      <c r="AD79" s="249"/>
      <c r="AE79" s="249"/>
      <c r="AF79" s="249"/>
      <c r="AG79" s="249"/>
      <c r="AH79" s="249"/>
      <c r="AI79" s="249"/>
      <c r="AJ79" s="249"/>
      <c r="AK79" s="249"/>
      <c r="AL79" s="249"/>
      <c r="AM79" s="249"/>
      <c r="AN79" s="249"/>
      <c r="AO79" s="249"/>
      <c r="AP79" s="249"/>
      <c r="AQ79" s="249"/>
    </row>
    <row r="80" spans="1:43" customFormat="1" x14ac:dyDescent="0.15">
      <c r="A80" s="248"/>
      <c r="B80" s="248"/>
      <c r="C80" s="248"/>
      <c r="D80" s="248"/>
      <c r="E80" s="248"/>
      <c r="F80" s="248"/>
      <c r="G80" s="248"/>
      <c r="H80" s="248"/>
      <c r="I80" s="248"/>
      <c r="J80" s="248"/>
      <c r="K80" s="248"/>
      <c r="L80" s="248"/>
      <c r="M80" s="248"/>
      <c r="N80" s="248"/>
      <c r="O80" s="248"/>
      <c r="P80" s="248"/>
      <c r="Q80" s="248"/>
      <c r="R80" s="248"/>
      <c r="S80" s="248"/>
      <c r="T80" s="248"/>
      <c r="U80" s="248"/>
      <c r="V80" s="248"/>
      <c r="W80" s="249"/>
      <c r="X80" s="249"/>
      <c r="Y80" s="249"/>
      <c r="Z80" s="249"/>
      <c r="AA80" s="249"/>
      <c r="AB80" s="249"/>
      <c r="AC80" s="249"/>
      <c r="AD80" s="249"/>
      <c r="AE80" s="249"/>
      <c r="AF80" s="249"/>
      <c r="AG80" s="249"/>
      <c r="AH80" s="249"/>
      <c r="AI80" s="249"/>
      <c r="AJ80" s="249"/>
      <c r="AK80" s="249"/>
      <c r="AL80" s="249"/>
      <c r="AM80" s="249"/>
      <c r="AN80" s="249"/>
      <c r="AO80" s="249"/>
      <c r="AP80" s="249"/>
      <c r="AQ80" s="249"/>
    </row>
    <row r="81" spans="1:43" customFormat="1" x14ac:dyDescent="0.15">
      <c r="A81" s="248"/>
      <c r="B81" s="248"/>
      <c r="C81" s="248"/>
      <c r="D81" s="248"/>
      <c r="E81" s="248"/>
      <c r="F81" s="248"/>
      <c r="G81" s="248"/>
      <c r="H81" s="248"/>
      <c r="I81" s="248"/>
      <c r="J81" s="248"/>
      <c r="K81" s="248"/>
      <c r="L81" s="248"/>
      <c r="M81" s="248"/>
      <c r="N81" s="248"/>
      <c r="O81" s="248"/>
      <c r="P81" s="248"/>
      <c r="Q81" s="248"/>
      <c r="R81" s="248"/>
      <c r="S81" s="248"/>
      <c r="T81" s="248"/>
      <c r="U81" s="248"/>
      <c r="V81" s="248"/>
      <c r="W81" s="249"/>
      <c r="X81" s="249"/>
      <c r="Y81" s="249"/>
      <c r="Z81" s="249"/>
      <c r="AA81" s="249"/>
      <c r="AB81" s="249"/>
      <c r="AC81" s="249"/>
      <c r="AD81" s="249"/>
      <c r="AE81" s="249"/>
      <c r="AF81" s="249"/>
      <c r="AG81" s="249"/>
      <c r="AH81" s="249"/>
      <c r="AI81" s="249"/>
      <c r="AJ81" s="249"/>
      <c r="AK81" s="249"/>
      <c r="AL81" s="249"/>
      <c r="AM81" s="249"/>
      <c r="AN81" s="249"/>
      <c r="AO81" s="249"/>
      <c r="AP81" s="249"/>
      <c r="AQ81" s="249"/>
    </row>
    <row r="82" spans="1:43" customFormat="1" x14ac:dyDescent="0.15">
      <c r="A82" s="248"/>
      <c r="B82" s="248"/>
      <c r="C82" s="248"/>
      <c r="D82" s="248"/>
      <c r="E82" s="248"/>
      <c r="F82" s="248"/>
      <c r="G82" s="248"/>
      <c r="H82" s="248"/>
      <c r="I82" s="248"/>
      <c r="J82" s="248"/>
      <c r="K82" s="248"/>
      <c r="L82" s="248"/>
      <c r="M82" s="248"/>
      <c r="N82" s="248"/>
      <c r="O82" s="248"/>
      <c r="P82" s="248"/>
      <c r="Q82" s="248"/>
      <c r="R82" s="248"/>
      <c r="S82" s="248"/>
      <c r="T82" s="248"/>
      <c r="U82" s="248"/>
      <c r="V82" s="248"/>
      <c r="W82" s="249"/>
      <c r="X82" s="249"/>
      <c r="Y82" s="249"/>
      <c r="Z82" s="249"/>
      <c r="AA82" s="249"/>
      <c r="AB82" s="249"/>
      <c r="AC82" s="249"/>
      <c r="AD82" s="249"/>
      <c r="AE82" s="249"/>
      <c r="AF82" s="249"/>
      <c r="AG82" s="249"/>
      <c r="AH82" s="249"/>
      <c r="AI82" s="249"/>
      <c r="AJ82" s="249"/>
      <c r="AK82" s="249"/>
      <c r="AL82" s="249"/>
      <c r="AM82" s="249"/>
      <c r="AN82" s="249"/>
      <c r="AO82" s="249"/>
      <c r="AP82" s="249"/>
      <c r="AQ82" s="249"/>
    </row>
    <row r="83" spans="1:43" customFormat="1" x14ac:dyDescent="0.15">
      <c r="A83" s="248"/>
      <c r="B83" s="248"/>
      <c r="C83" s="248"/>
      <c r="D83" s="248"/>
      <c r="E83" s="248"/>
      <c r="F83" s="248"/>
      <c r="G83" s="248"/>
      <c r="H83" s="248"/>
      <c r="I83" s="248"/>
      <c r="J83" s="248"/>
      <c r="K83" s="248"/>
      <c r="L83" s="248"/>
      <c r="M83" s="248"/>
      <c r="N83" s="248"/>
      <c r="O83" s="248"/>
      <c r="P83" s="248"/>
      <c r="Q83" s="248"/>
      <c r="R83" s="248"/>
      <c r="S83" s="248"/>
      <c r="T83" s="248"/>
      <c r="U83" s="248"/>
      <c r="V83" s="248"/>
      <c r="W83" s="249"/>
      <c r="X83" s="249"/>
      <c r="Y83" s="249"/>
      <c r="Z83" s="249"/>
      <c r="AA83" s="249"/>
      <c r="AB83" s="249"/>
      <c r="AC83" s="249"/>
      <c r="AD83" s="249"/>
      <c r="AE83" s="249"/>
      <c r="AF83" s="249"/>
      <c r="AG83" s="249"/>
      <c r="AH83" s="249"/>
      <c r="AI83" s="249"/>
      <c r="AJ83" s="249"/>
      <c r="AK83" s="249"/>
      <c r="AL83" s="249"/>
      <c r="AM83" s="249"/>
      <c r="AN83" s="249"/>
      <c r="AO83" s="249"/>
      <c r="AP83" s="249"/>
      <c r="AQ83" s="249"/>
    </row>
    <row r="84" spans="1:43" customFormat="1" x14ac:dyDescent="0.15">
      <c r="A84" s="248"/>
      <c r="B84" s="248"/>
      <c r="C84" s="248"/>
      <c r="D84" s="248"/>
      <c r="E84" s="248"/>
      <c r="F84" s="248"/>
      <c r="G84" s="248"/>
      <c r="H84" s="248"/>
      <c r="I84" s="248"/>
      <c r="J84" s="248"/>
      <c r="K84" s="248"/>
      <c r="L84" s="248"/>
      <c r="M84" s="248"/>
      <c r="N84" s="248"/>
      <c r="O84" s="248"/>
      <c r="P84" s="248"/>
      <c r="Q84" s="248"/>
      <c r="R84" s="248"/>
      <c r="S84" s="248"/>
      <c r="T84" s="248"/>
      <c r="U84" s="248"/>
      <c r="V84" s="248"/>
      <c r="W84" s="249"/>
      <c r="X84" s="249"/>
      <c r="Y84" s="249"/>
      <c r="Z84" s="249"/>
      <c r="AA84" s="249"/>
      <c r="AB84" s="249"/>
      <c r="AC84" s="249"/>
      <c r="AD84" s="249"/>
      <c r="AE84" s="249"/>
      <c r="AF84" s="249"/>
      <c r="AG84" s="249"/>
      <c r="AH84" s="249"/>
      <c r="AI84" s="249"/>
      <c r="AJ84" s="249"/>
      <c r="AK84" s="249"/>
      <c r="AL84" s="249"/>
      <c r="AM84" s="249"/>
      <c r="AN84" s="249"/>
      <c r="AO84" s="249"/>
      <c r="AP84" s="249"/>
      <c r="AQ84" s="249"/>
    </row>
    <row r="85" spans="1:43" customFormat="1" x14ac:dyDescent="0.15">
      <c r="A85" s="248"/>
      <c r="B85" s="248"/>
      <c r="C85" s="248"/>
      <c r="D85" s="248"/>
      <c r="E85" s="248"/>
      <c r="F85" s="248"/>
      <c r="G85" s="248"/>
      <c r="H85" s="248"/>
      <c r="I85" s="248"/>
      <c r="J85" s="248"/>
      <c r="K85" s="248"/>
      <c r="L85" s="248"/>
      <c r="M85" s="248"/>
      <c r="N85" s="248"/>
      <c r="O85" s="248"/>
      <c r="P85" s="248"/>
      <c r="Q85" s="248"/>
      <c r="R85" s="248"/>
      <c r="S85" s="248"/>
      <c r="T85" s="248"/>
      <c r="U85" s="248"/>
      <c r="V85" s="248"/>
      <c r="W85" s="249"/>
      <c r="X85" s="249"/>
      <c r="Y85" s="249"/>
      <c r="Z85" s="249"/>
      <c r="AA85" s="249"/>
      <c r="AB85" s="249"/>
      <c r="AC85" s="249"/>
      <c r="AD85" s="249"/>
      <c r="AE85" s="249"/>
      <c r="AF85" s="249"/>
      <c r="AG85" s="249"/>
      <c r="AH85" s="249"/>
      <c r="AI85" s="249"/>
      <c r="AJ85" s="249"/>
      <c r="AK85" s="249"/>
      <c r="AL85" s="249"/>
      <c r="AM85" s="249"/>
      <c r="AN85" s="249"/>
      <c r="AO85" s="249"/>
      <c r="AP85" s="249"/>
      <c r="AQ85" s="249"/>
    </row>
    <row r="86" spans="1:43" customFormat="1" x14ac:dyDescent="0.15">
      <c r="A86" s="248"/>
      <c r="B86" s="248"/>
      <c r="C86" s="248"/>
      <c r="D86" s="248"/>
      <c r="E86" s="248"/>
      <c r="F86" s="248"/>
      <c r="G86" s="248"/>
      <c r="H86" s="248"/>
      <c r="I86" s="248"/>
      <c r="J86" s="248"/>
      <c r="K86" s="248"/>
      <c r="L86" s="248"/>
      <c r="M86" s="248"/>
      <c r="N86" s="248"/>
      <c r="O86" s="248"/>
      <c r="P86" s="248"/>
      <c r="Q86" s="248"/>
      <c r="R86" s="248"/>
      <c r="S86" s="248"/>
      <c r="T86" s="248"/>
      <c r="U86" s="248"/>
      <c r="V86" s="248"/>
      <c r="W86" s="249"/>
      <c r="X86" s="249"/>
      <c r="Y86" s="249"/>
      <c r="Z86" s="249"/>
      <c r="AA86" s="249"/>
      <c r="AB86" s="249"/>
      <c r="AC86" s="249"/>
      <c r="AD86" s="249"/>
      <c r="AE86" s="249"/>
      <c r="AF86" s="249"/>
      <c r="AG86" s="249"/>
      <c r="AH86" s="249"/>
      <c r="AI86" s="249"/>
      <c r="AJ86" s="249"/>
      <c r="AK86" s="249"/>
      <c r="AL86" s="249"/>
      <c r="AM86" s="249"/>
      <c r="AN86" s="249"/>
      <c r="AO86" s="249"/>
      <c r="AP86" s="249"/>
      <c r="AQ86" s="249"/>
    </row>
    <row r="87" spans="1:43" customFormat="1" x14ac:dyDescent="0.15">
      <c r="A87" s="248"/>
      <c r="B87" s="248"/>
      <c r="C87" s="248"/>
      <c r="D87" s="248"/>
      <c r="E87" s="248"/>
      <c r="F87" s="248"/>
      <c r="G87" s="248"/>
      <c r="H87" s="248"/>
      <c r="I87" s="248"/>
      <c r="J87" s="248"/>
      <c r="K87" s="248"/>
      <c r="L87" s="248"/>
      <c r="M87" s="248"/>
      <c r="N87" s="248"/>
      <c r="O87" s="248"/>
      <c r="P87" s="248"/>
      <c r="Q87" s="248"/>
      <c r="R87" s="248"/>
      <c r="S87" s="248"/>
      <c r="T87" s="248"/>
      <c r="U87" s="248"/>
      <c r="V87" s="248"/>
      <c r="W87" s="249"/>
      <c r="X87" s="249"/>
      <c r="Y87" s="249"/>
      <c r="Z87" s="249"/>
      <c r="AA87" s="249"/>
      <c r="AB87" s="249"/>
      <c r="AC87" s="249"/>
      <c r="AD87" s="249"/>
      <c r="AE87" s="249"/>
      <c r="AF87" s="249"/>
      <c r="AG87" s="249"/>
      <c r="AH87" s="249"/>
      <c r="AI87" s="249"/>
      <c r="AJ87" s="249"/>
      <c r="AK87" s="249"/>
      <c r="AL87" s="249"/>
      <c r="AM87" s="249"/>
      <c r="AN87" s="249"/>
      <c r="AO87" s="249"/>
      <c r="AP87" s="249"/>
      <c r="AQ87" s="249"/>
    </row>
    <row r="88" spans="1:43" customFormat="1" x14ac:dyDescent="0.15">
      <c r="A88" s="248"/>
      <c r="B88" s="248"/>
      <c r="C88" s="248"/>
      <c r="D88" s="248"/>
      <c r="E88" s="248"/>
      <c r="F88" s="248"/>
      <c r="G88" s="248"/>
      <c r="H88" s="248"/>
      <c r="I88" s="248"/>
      <c r="J88" s="248"/>
      <c r="K88" s="248"/>
      <c r="L88" s="248"/>
      <c r="M88" s="248"/>
      <c r="N88" s="248"/>
      <c r="O88" s="248"/>
      <c r="P88" s="248"/>
      <c r="Q88" s="248"/>
      <c r="R88" s="248"/>
      <c r="S88" s="248"/>
      <c r="T88" s="248"/>
      <c r="U88" s="248"/>
      <c r="V88" s="248"/>
      <c r="W88" s="249"/>
      <c r="X88" s="249"/>
      <c r="Y88" s="249"/>
      <c r="Z88" s="249"/>
      <c r="AA88" s="249"/>
      <c r="AB88" s="249"/>
      <c r="AC88" s="249"/>
      <c r="AD88" s="249"/>
      <c r="AE88" s="249"/>
      <c r="AF88" s="249"/>
      <c r="AG88" s="249"/>
      <c r="AH88" s="249"/>
      <c r="AI88" s="249"/>
      <c r="AJ88" s="249"/>
      <c r="AK88" s="249"/>
      <c r="AL88" s="249"/>
      <c r="AM88" s="249"/>
      <c r="AN88" s="249"/>
      <c r="AO88" s="249"/>
      <c r="AP88" s="249"/>
      <c r="AQ88" s="249"/>
    </row>
    <row r="89" spans="1:43" customFormat="1" x14ac:dyDescent="0.15">
      <c r="A89" s="248"/>
      <c r="B89" s="248"/>
      <c r="C89" s="248"/>
      <c r="D89" s="248"/>
      <c r="E89" s="248"/>
      <c r="F89" s="248"/>
      <c r="G89" s="248"/>
      <c r="H89" s="248"/>
      <c r="I89" s="248"/>
      <c r="J89" s="248"/>
      <c r="K89" s="248"/>
      <c r="L89" s="248"/>
      <c r="M89" s="248"/>
      <c r="N89" s="248"/>
      <c r="O89" s="248"/>
      <c r="P89" s="248"/>
      <c r="Q89" s="248"/>
      <c r="R89" s="248"/>
      <c r="S89" s="248"/>
      <c r="T89" s="248"/>
      <c r="U89" s="248"/>
      <c r="V89" s="248"/>
      <c r="W89" s="249"/>
      <c r="X89" s="249"/>
      <c r="Y89" s="249"/>
      <c r="Z89" s="249"/>
      <c r="AA89" s="249"/>
      <c r="AB89" s="249"/>
      <c r="AC89" s="249"/>
      <c r="AD89" s="249"/>
      <c r="AE89" s="249"/>
      <c r="AF89" s="249"/>
      <c r="AG89" s="249"/>
      <c r="AH89" s="249"/>
      <c r="AI89" s="249"/>
      <c r="AJ89" s="249"/>
      <c r="AK89" s="249"/>
      <c r="AL89" s="249"/>
      <c r="AM89" s="249"/>
      <c r="AN89" s="249"/>
      <c r="AO89" s="249"/>
      <c r="AP89" s="249"/>
      <c r="AQ89" s="249"/>
    </row>
    <row r="90" spans="1:43" customFormat="1" x14ac:dyDescent="0.15">
      <c r="A90" s="248"/>
      <c r="B90" s="248"/>
      <c r="C90" s="248"/>
      <c r="D90" s="248"/>
      <c r="E90" s="248"/>
      <c r="F90" s="248"/>
      <c r="G90" s="248"/>
      <c r="H90" s="248"/>
      <c r="I90" s="248"/>
      <c r="J90" s="248"/>
      <c r="K90" s="248"/>
      <c r="L90" s="248"/>
      <c r="M90" s="248"/>
      <c r="N90" s="248"/>
      <c r="O90" s="248"/>
      <c r="P90" s="248"/>
      <c r="Q90" s="248"/>
      <c r="R90" s="248"/>
      <c r="S90" s="248"/>
      <c r="T90" s="248"/>
      <c r="U90" s="248"/>
      <c r="V90" s="248"/>
      <c r="W90" s="249"/>
      <c r="X90" s="249"/>
      <c r="Y90" s="249"/>
      <c r="Z90" s="249"/>
      <c r="AA90" s="249"/>
      <c r="AB90" s="249"/>
      <c r="AC90" s="249"/>
      <c r="AD90" s="249"/>
      <c r="AE90" s="249"/>
      <c r="AF90" s="249"/>
      <c r="AG90" s="249"/>
      <c r="AH90" s="249"/>
      <c r="AI90" s="249"/>
      <c r="AJ90" s="249"/>
      <c r="AK90" s="249"/>
      <c r="AL90" s="249"/>
      <c r="AM90" s="249"/>
      <c r="AN90" s="249"/>
      <c r="AO90" s="249"/>
      <c r="AP90" s="249"/>
      <c r="AQ90" s="249"/>
    </row>
    <row r="91" spans="1:43" customFormat="1" x14ac:dyDescent="0.15">
      <c r="A91" s="248"/>
      <c r="B91" s="248"/>
      <c r="C91" s="248"/>
      <c r="D91" s="248"/>
      <c r="E91" s="248"/>
      <c r="F91" s="248"/>
      <c r="G91" s="248"/>
      <c r="H91" s="248"/>
      <c r="I91" s="248"/>
      <c r="J91" s="248"/>
      <c r="K91" s="248"/>
      <c r="L91" s="248"/>
      <c r="M91" s="248"/>
      <c r="N91" s="248"/>
      <c r="O91" s="248"/>
      <c r="P91" s="248"/>
      <c r="Q91" s="248"/>
      <c r="R91" s="248"/>
      <c r="S91" s="248"/>
      <c r="T91" s="248"/>
      <c r="U91" s="248"/>
      <c r="V91" s="248"/>
      <c r="W91" s="249"/>
      <c r="X91" s="249"/>
      <c r="Y91" s="249"/>
      <c r="Z91" s="249"/>
      <c r="AA91" s="249"/>
      <c r="AB91" s="249"/>
      <c r="AC91" s="249"/>
      <c r="AD91" s="249"/>
      <c r="AE91" s="249"/>
      <c r="AF91" s="249"/>
      <c r="AG91" s="249"/>
      <c r="AH91" s="249"/>
      <c r="AI91" s="249"/>
      <c r="AJ91" s="249"/>
      <c r="AK91" s="249"/>
      <c r="AL91" s="249"/>
      <c r="AM91" s="249"/>
      <c r="AN91" s="249"/>
      <c r="AO91" s="249"/>
      <c r="AP91" s="249"/>
      <c r="AQ91" s="249"/>
    </row>
    <row r="92" spans="1:43" customFormat="1" x14ac:dyDescent="0.15">
      <c r="A92" s="248"/>
      <c r="B92" s="248"/>
      <c r="C92" s="248"/>
      <c r="D92" s="248"/>
      <c r="E92" s="248"/>
      <c r="F92" s="248"/>
      <c r="G92" s="248"/>
      <c r="H92" s="248"/>
      <c r="I92" s="248"/>
      <c r="J92" s="248"/>
      <c r="K92" s="248"/>
      <c r="L92" s="248"/>
      <c r="M92" s="248"/>
      <c r="N92" s="248"/>
      <c r="O92" s="248"/>
      <c r="P92" s="248"/>
      <c r="Q92" s="248"/>
      <c r="R92" s="248"/>
      <c r="S92" s="248"/>
      <c r="T92" s="248"/>
      <c r="U92" s="248"/>
      <c r="V92" s="248"/>
      <c r="W92" s="249"/>
      <c r="X92" s="249"/>
      <c r="Y92" s="249"/>
      <c r="Z92" s="249"/>
      <c r="AA92" s="249"/>
      <c r="AB92" s="249"/>
      <c r="AC92" s="249"/>
      <c r="AD92" s="249"/>
      <c r="AE92" s="249"/>
      <c r="AF92" s="249"/>
      <c r="AG92" s="249"/>
      <c r="AH92" s="249"/>
      <c r="AI92" s="249"/>
      <c r="AJ92" s="249"/>
      <c r="AK92" s="249"/>
      <c r="AL92" s="249"/>
      <c r="AM92" s="249"/>
      <c r="AN92" s="249"/>
      <c r="AO92" s="249"/>
      <c r="AP92" s="249"/>
      <c r="AQ92" s="249"/>
    </row>
    <row r="93" spans="1:43" customFormat="1" x14ac:dyDescent="0.15">
      <c r="A93" s="248"/>
      <c r="B93" s="248"/>
      <c r="C93" s="248"/>
      <c r="D93" s="248"/>
      <c r="E93" s="248"/>
      <c r="F93" s="248"/>
      <c r="G93" s="248"/>
      <c r="H93" s="248"/>
      <c r="I93" s="248"/>
      <c r="J93" s="248"/>
      <c r="K93" s="248"/>
      <c r="L93" s="248"/>
      <c r="M93" s="248"/>
      <c r="N93" s="248"/>
      <c r="O93" s="248"/>
      <c r="P93" s="248"/>
      <c r="Q93" s="248"/>
      <c r="R93" s="248"/>
      <c r="S93" s="248"/>
      <c r="T93" s="248"/>
      <c r="U93" s="248"/>
      <c r="V93" s="248"/>
      <c r="W93" s="249"/>
      <c r="X93" s="249"/>
      <c r="Y93" s="249"/>
      <c r="Z93" s="249"/>
      <c r="AA93" s="249"/>
      <c r="AB93" s="249"/>
      <c r="AC93" s="249"/>
      <c r="AD93" s="249"/>
      <c r="AE93" s="249"/>
      <c r="AF93" s="249"/>
      <c r="AG93" s="249"/>
      <c r="AH93" s="249"/>
      <c r="AI93" s="249"/>
      <c r="AJ93" s="249"/>
      <c r="AK93" s="249"/>
      <c r="AL93" s="249"/>
      <c r="AM93" s="249"/>
      <c r="AN93" s="249"/>
      <c r="AO93" s="249"/>
      <c r="AP93" s="249"/>
      <c r="AQ93" s="249"/>
    </row>
    <row r="94" spans="1:43" customFormat="1" x14ac:dyDescent="0.15">
      <c r="A94" s="248"/>
      <c r="B94" s="248"/>
      <c r="C94" s="248"/>
      <c r="D94" s="248"/>
      <c r="E94" s="248"/>
      <c r="F94" s="248"/>
      <c r="G94" s="248"/>
      <c r="H94" s="248"/>
      <c r="I94" s="248"/>
      <c r="J94" s="248"/>
      <c r="K94" s="248"/>
      <c r="L94" s="248"/>
      <c r="M94" s="248"/>
      <c r="N94" s="248"/>
      <c r="O94" s="248"/>
      <c r="P94" s="248"/>
      <c r="Q94" s="248"/>
      <c r="R94" s="248"/>
      <c r="S94" s="248"/>
      <c r="T94" s="248"/>
      <c r="U94" s="248"/>
      <c r="V94" s="248"/>
      <c r="W94" s="249"/>
      <c r="X94" s="249"/>
      <c r="Y94" s="249"/>
      <c r="Z94" s="249"/>
      <c r="AA94" s="249"/>
      <c r="AB94" s="249"/>
      <c r="AC94" s="249"/>
      <c r="AD94" s="249"/>
      <c r="AE94" s="249"/>
      <c r="AF94" s="249"/>
      <c r="AG94" s="249"/>
      <c r="AH94" s="249"/>
      <c r="AI94" s="249"/>
      <c r="AJ94" s="249"/>
      <c r="AK94" s="249"/>
      <c r="AL94" s="249"/>
      <c r="AM94" s="249"/>
      <c r="AN94" s="249"/>
      <c r="AO94" s="249"/>
      <c r="AP94" s="249"/>
      <c r="AQ94" s="249"/>
    </row>
    <row r="95" spans="1:43" customFormat="1" x14ac:dyDescent="0.15">
      <c r="A95" s="248"/>
      <c r="B95" s="248"/>
      <c r="C95" s="248"/>
      <c r="D95" s="248"/>
      <c r="E95" s="248"/>
      <c r="F95" s="248"/>
      <c r="G95" s="248"/>
      <c r="H95" s="248"/>
      <c r="I95" s="248"/>
      <c r="J95" s="248"/>
      <c r="K95" s="248"/>
      <c r="L95" s="248"/>
      <c r="M95" s="248"/>
      <c r="N95" s="248"/>
      <c r="O95" s="248"/>
      <c r="P95" s="248"/>
      <c r="Q95" s="248"/>
      <c r="R95" s="248"/>
      <c r="S95" s="248"/>
      <c r="T95" s="248"/>
      <c r="U95" s="248"/>
      <c r="V95" s="248"/>
      <c r="W95" s="249"/>
      <c r="X95" s="249"/>
      <c r="Y95" s="249"/>
      <c r="Z95" s="249"/>
      <c r="AA95" s="249"/>
      <c r="AB95" s="249"/>
      <c r="AC95" s="249"/>
      <c r="AD95" s="249"/>
      <c r="AE95" s="249"/>
      <c r="AF95" s="249"/>
      <c r="AG95" s="249"/>
      <c r="AH95" s="249"/>
      <c r="AI95" s="249"/>
      <c r="AJ95" s="249"/>
      <c r="AK95" s="249"/>
      <c r="AL95" s="249"/>
      <c r="AM95" s="249"/>
      <c r="AN95" s="249"/>
      <c r="AO95" s="249"/>
      <c r="AP95" s="249"/>
      <c r="AQ95" s="249"/>
    </row>
    <row r="96" spans="1:43" customFormat="1" x14ac:dyDescent="0.15">
      <c r="A96" s="248"/>
      <c r="B96" s="248"/>
      <c r="C96" s="248"/>
      <c r="D96" s="248"/>
      <c r="E96" s="248"/>
      <c r="F96" s="248"/>
      <c r="G96" s="248"/>
      <c r="H96" s="248"/>
      <c r="I96" s="248"/>
      <c r="J96" s="248"/>
      <c r="K96" s="248"/>
      <c r="L96" s="248"/>
      <c r="M96" s="248"/>
      <c r="N96" s="248"/>
      <c r="O96" s="248"/>
      <c r="P96" s="248"/>
      <c r="Q96" s="248"/>
      <c r="R96" s="248"/>
      <c r="S96" s="248"/>
      <c r="T96" s="248"/>
      <c r="U96" s="248"/>
      <c r="V96" s="248"/>
      <c r="W96" s="249"/>
      <c r="X96" s="249"/>
      <c r="Y96" s="249"/>
      <c r="Z96" s="249"/>
      <c r="AA96" s="249"/>
      <c r="AB96" s="249"/>
      <c r="AC96" s="249"/>
      <c r="AD96" s="249"/>
      <c r="AE96" s="249"/>
      <c r="AF96" s="249"/>
      <c r="AG96" s="249"/>
      <c r="AH96" s="249"/>
      <c r="AI96" s="249"/>
      <c r="AJ96" s="249"/>
      <c r="AK96" s="249"/>
      <c r="AL96" s="249"/>
      <c r="AM96" s="249"/>
      <c r="AN96" s="249"/>
      <c r="AO96" s="249"/>
      <c r="AP96" s="249"/>
      <c r="AQ96" s="249"/>
    </row>
    <row r="97" spans="1:43" customFormat="1" x14ac:dyDescent="0.15">
      <c r="A97" s="248"/>
      <c r="B97" s="248"/>
      <c r="C97" s="248"/>
      <c r="D97" s="248"/>
      <c r="E97" s="248"/>
      <c r="F97" s="248"/>
      <c r="G97" s="248"/>
      <c r="H97" s="248"/>
      <c r="I97" s="248"/>
      <c r="J97" s="248"/>
      <c r="K97" s="248"/>
      <c r="L97" s="248"/>
      <c r="M97" s="248"/>
      <c r="N97" s="248"/>
      <c r="O97" s="248"/>
      <c r="P97" s="248"/>
      <c r="Q97" s="248"/>
      <c r="R97" s="248"/>
      <c r="S97" s="248"/>
      <c r="T97" s="248"/>
      <c r="U97" s="248"/>
      <c r="V97" s="248"/>
      <c r="W97" s="249"/>
      <c r="X97" s="249"/>
      <c r="Y97" s="249"/>
      <c r="Z97" s="249"/>
      <c r="AA97" s="249"/>
      <c r="AB97" s="249"/>
      <c r="AC97" s="249"/>
      <c r="AD97" s="249"/>
      <c r="AE97" s="249"/>
      <c r="AF97" s="249"/>
      <c r="AG97" s="249"/>
      <c r="AH97" s="249"/>
      <c r="AI97" s="249"/>
      <c r="AJ97" s="249"/>
      <c r="AK97" s="249"/>
      <c r="AL97" s="249"/>
      <c r="AM97" s="249"/>
      <c r="AN97" s="249"/>
      <c r="AO97" s="249"/>
      <c r="AP97" s="249"/>
      <c r="AQ97" s="249"/>
    </row>
    <row r="98" spans="1:43" customFormat="1" x14ac:dyDescent="0.15">
      <c r="A98" s="248"/>
      <c r="B98" s="248"/>
      <c r="C98" s="248"/>
      <c r="D98" s="248"/>
      <c r="E98" s="248"/>
      <c r="F98" s="248"/>
      <c r="G98" s="248"/>
      <c r="H98" s="248"/>
      <c r="I98" s="248"/>
      <c r="J98" s="248"/>
      <c r="K98" s="248"/>
      <c r="L98" s="248"/>
      <c r="M98" s="248"/>
      <c r="N98" s="248"/>
      <c r="O98" s="248"/>
      <c r="P98" s="248"/>
      <c r="Q98" s="248"/>
      <c r="R98" s="248"/>
      <c r="S98" s="248"/>
      <c r="T98" s="248"/>
      <c r="U98" s="248"/>
      <c r="V98" s="248"/>
      <c r="W98" s="249"/>
      <c r="X98" s="249"/>
      <c r="Y98" s="249"/>
      <c r="Z98" s="249"/>
      <c r="AA98" s="249"/>
      <c r="AB98" s="249"/>
      <c r="AC98" s="249"/>
      <c r="AD98" s="249"/>
      <c r="AE98" s="249"/>
      <c r="AF98" s="249"/>
      <c r="AG98" s="249"/>
      <c r="AH98" s="249"/>
      <c r="AI98" s="249"/>
      <c r="AJ98" s="249"/>
      <c r="AK98" s="249"/>
      <c r="AL98" s="249"/>
      <c r="AM98" s="249"/>
      <c r="AN98" s="249"/>
      <c r="AO98" s="249"/>
      <c r="AP98" s="249"/>
      <c r="AQ98" s="249"/>
    </row>
    <row r="99" spans="1:43" customFormat="1" x14ac:dyDescent="0.15">
      <c r="A99" s="248"/>
      <c r="B99" s="248"/>
      <c r="C99" s="248"/>
      <c r="D99" s="248"/>
      <c r="E99" s="248"/>
      <c r="F99" s="248"/>
      <c r="G99" s="248"/>
      <c r="H99" s="248"/>
      <c r="I99" s="248"/>
      <c r="J99" s="248"/>
      <c r="K99" s="248"/>
      <c r="L99" s="248"/>
      <c r="M99" s="248"/>
      <c r="N99" s="248"/>
      <c r="O99" s="248"/>
      <c r="P99" s="248"/>
      <c r="Q99" s="248"/>
      <c r="R99" s="248"/>
      <c r="S99" s="248"/>
      <c r="T99" s="248"/>
      <c r="U99" s="248"/>
      <c r="V99" s="248"/>
      <c r="W99" s="249"/>
      <c r="X99" s="249"/>
      <c r="Y99" s="249"/>
      <c r="Z99" s="249"/>
      <c r="AA99" s="249"/>
      <c r="AB99" s="249"/>
      <c r="AC99" s="249"/>
      <c r="AD99" s="249"/>
      <c r="AE99" s="249"/>
      <c r="AF99" s="249"/>
      <c r="AG99" s="249"/>
      <c r="AH99" s="249"/>
      <c r="AI99" s="249"/>
      <c r="AJ99" s="249"/>
      <c r="AK99" s="249"/>
      <c r="AL99" s="249"/>
      <c r="AM99" s="249"/>
      <c r="AN99" s="249"/>
      <c r="AO99" s="249"/>
      <c r="AP99" s="249"/>
      <c r="AQ99" s="249"/>
    </row>
    <row r="100" spans="1:43" customFormat="1" x14ac:dyDescent="0.15">
      <c r="A100" s="248"/>
      <c r="B100" s="248"/>
      <c r="C100" s="248"/>
      <c r="D100" s="248"/>
      <c r="E100" s="248"/>
      <c r="F100" s="248"/>
      <c r="G100" s="248"/>
      <c r="H100" s="248"/>
      <c r="I100" s="248"/>
      <c r="J100" s="248"/>
      <c r="K100" s="248"/>
      <c r="L100" s="248"/>
      <c r="M100" s="248"/>
      <c r="N100" s="248"/>
      <c r="O100" s="248"/>
      <c r="P100" s="248"/>
      <c r="Q100" s="248"/>
      <c r="R100" s="248"/>
      <c r="S100" s="248"/>
      <c r="T100" s="248"/>
      <c r="U100" s="248"/>
      <c r="V100" s="248"/>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row>
    <row r="101" spans="1:43" customFormat="1" x14ac:dyDescent="0.15">
      <c r="A101" s="248"/>
      <c r="B101" s="248"/>
      <c r="C101" s="248"/>
      <c r="D101" s="248"/>
      <c r="E101" s="248"/>
      <c r="F101" s="248"/>
      <c r="G101" s="248"/>
      <c r="H101" s="248"/>
      <c r="I101" s="248"/>
      <c r="J101" s="248"/>
      <c r="K101" s="248"/>
      <c r="L101" s="248"/>
      <c r="M101" s="248"/>
      <c r="N101" s="248"/>
      <c r="O101" s="248"/>
      <c r="P101" s="248"/>
      <c r="Q101" s="248"/>
      <c r="R101" s="248"/>
      <c r="S101" s="248"/>
      <c r="T101" s="248"/>
      <c r="U101" s="248"/>
      <c r="V101" s="248"/>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row>
    <row r="102" spans="1:43" customFormat="1" x14ac:dyDescent="0.15">
      <c r="A102" s="248"/>
      <c r="B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row>
    <row r="103" spans="1:43" customFormat="1" x14ac:dyDescent="0.15">
      <c r="A103" s="248"/>
      <c r="B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row>
    <row r="104" spans="1:43" customFormat="1" x14ac:dyDescent="0.15">
      <c r="A104" s="248"/>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row>
    <row r="105" spans="1:43" customFormat="1" x14ac:dyDescent="0.15">
      <c r="A105" s="248"/>
      <c r="B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row>
    <row r="106" spans="1:43" customFormat="1" x14ac:dyDescent="0.15">
      <c r="A106" s="248"/>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row>
    <row r="107" spans="1:43" customFormat="1" x14ac:dyDescent="0.15">
      <c r="A107" s="248"/>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row>
    <row r="108" spans="1:43" customFormat="1" x14ac:dyDescent="0.15">
      <c r="A108" s="248"/>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row>
    <row r="109" spans="1:43" customFormat="1" x14ac:dyDescent="0.15">
      <c r="A109" s="248"/>
      <c r="B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row>
    <row r="110" spans="1:43" customFormat="1" x14ac:dyDescent="0.15">
      <c r="A110" s="248"/>
      <c r="B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row>
    <row r="111" spans="1:43" customFormat="1" x14ac:dyDescent="0.15">
      <c r="A111" s="248"/>
      <c r="B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row>
    <row r="112" spans="1:43" customFormat="1" x14ac:dyDescent="0.15">
      <c r="A112" s="248"/>
      <c r="B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row>
    <row r="113" spans="1:43" customFormat="1" x14ac:dyDescent="0.15">
      <c r="A113" s="248"/>
      <c r="B113" s="248"/>
      <c r="C113" s="248"/>
      <c r="D113" s="248"/>
      <c r="E113" s="248"/>
      <c r="F113" s="248"/>
      <c r="G113" s="248"/>
      <c r="H113" s="248"/>
      <c r="I113" s="248"/>
      <c r="J113" s="248"/>
      <c r="K113" s="248"/>
      <c r="L113" s="248"/>
      <c r="M113" s="248"/>
      <c r="N113" s="248"/>
      <c r="O113" s="248"/>
      <c r="P113" s="248"/>
      <c r="Q113" s="248"/>
      <c r="R113" s="248"/>
      <c r="S113" s="248"/>
      <c r="T113" s="248"/>
      <c r="U113" s="248"/>
      <c r="V113" s="248"/>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row>
    <row r="114" spans="1:43" customFormat="1" x14ac:dyDescent="0.15">
      <c r="A114" s="248"/>
      <c r="B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row>
    <row r="115" spans="1:43" customFormat="1" x14ac:dyDescent="0.15">
      <c r="A115" s="248"/>
      <c r="B115" s="248"/>
      <c r="C115" s="248"/>
      <c r="D115" s="248"/>
      <c r="E115" s="248"/>
      <c r="F115" s="248"/>
      <c r="G115" s="248"/>
      <c r="H115" s="248"/>
      <c r="I115" s="248"/>
      <c r="J115" s="248"/>
      <c r="K115" s="248"/>
      <c r="L115" s="248"/>
      <c r="M115" s="248"/>
      <c r="N115" s="248"/>
      <c r="O115" s="248"/>
      <c r="P115" s="248"/>
      <c r="Q115" s="248"/>
      <c r="R115" s="248"/>
      <c r="S115" s="248"/>
      <c r="T115" s="248"/>
      <c r="U115" s="248"/>
      <c r="V115" s="248"/>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row>
    <row r="116" spans="1:43" customFormat="1" x14ac:dyDescent="0.15">
      <c r="A116" s="248"/>
      <c r="B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row>
    <row r="117" spans="1:43" customFormat="1" x14ac:dyDescent="0.15">
      <c r="A117" s="248"/>
      <c r="B117" s="248"/>
      <c r="C117" s="248"/>
      <c r="D117" s="248"/>
      <c r="E117" s="248"/>
      <c r="F117" s="248"/>
      <c r="G117" s="248"/>
      <c r="H117" s="248"/>
      <c r="I117" s="248"/>
      <c r="J117" s="248"/>
      <c r="K117" s="248"/>
      <c r="L117" s="248"/>
      <c r="M117" s="248"/>
      <c r="N117" s="248"/>
      <c r="O117" s="248"/>
      <c r="P117" s="248"/>
      <c r="Q117" s="248"/>
      <c r="R117" s="248"/>
      <c r="S117" s="248"/>
      <c r="T117" s="248"/>
      <c r="U117" s="248"/>
      <c r="V117" s="248"/>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row>
    <row r="118" spans="1:43" customFormat="1" x14ac:dyDescent="0.15">
      <c r="A118" s="248"/>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row>
    <row r="119" spans="1:43" customFormat="1" x14ac:dyDescent="0.15">
      <c r="A119" s="248"/>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row>
    <row r="120" spans="1:43" customFormat="1" x14ac:dyDescent="0.15">
      <c r="A120" s="248"/>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row>
    <row r="121" spans="1:43" customFormat="1" x14ac:dyDescent="0.15">
      <c r="A121" s="248"/>
      <c r="B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row>
    <row r="122" spans="1:43" customFormat="1" x14ac:dyDescent="0.15">
      <c r="A122" s="248"/>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row>
    <row r="123" spans="1:43" customFormat="1" x14ac:dyDescent="0.15">
      <c r="A123" s="248"/>
      <c r="B123" s="248"/>
      <c r="C123" s="248"/>
      <c r="D123" s="248"/>
      <c r="E123" s="248"/>
      <c r="F123" s="248"/>
      <c r="G123" s="248"/>
      <c r="H123" s="248"/>
      <c r="I123" s="248"/>
      <c r="J123" s="248"/>
      <c r="K123" s="248"/>
      <c r="L123" s="248"/>
      <c r="M123" s="248"/>
      <c r="N123" s="248"/>
      <c r="O123" s="248"/>
      <c r="P123" s="248"/>
      <c r="Q123" s="248"/>
      <c r="R123" s="248"/>
      <c r="S123" s="248"/>
      <c r="T123" s="248"/>
      <c r="U123" s="248"/>
      <c r="V123" s="248"/>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row>
    <row r="124" spans="1:43" customFormat="1" x14ac:dyDescent="0.15">
      <c r="A124" s="248"/>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row>
    <row r="125" spans="1:43" customFormat="1" x14ac:dyDescent="0.15">
      <c r="A125" s="248"/>
      <c r="B125" s="248"/>
      <c r="C125" s="248"/>
      <c r="D125" s="248"/>
      <c r="E125" s="248"/>
      <c r="F125" s="248"/>
      <c r="G125" s="248"/>
      <c r="H125" s="248"/>
      <c r="I125" s="248"/>
      <c r="J125" s="248"/>
      <c r="K125" s="248"/>
      <c r="L125" s="248"/>
      <c r="M125" s="248"/>
      <c r="N125" s="248"/>
      <c r="O125" s="248"/>
      <c r="P125" s="248"/>
      <c r="Q125" s="248"/>
      <c r="R125" s="248"/>
      <c r="S125" s="248"/>
      <c r="T125" s="248"/>
      <c r="U125" s="248"/>
      <c r="V125" s="248"/>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row>
    <row r="126" spans="1:43" customFormat="1" x14ac:dyDescent="0.15">
      <c r="A126" s="248"/>
      <c r="B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row>
    <row r="127" spans="1:43" customFormat="1" x14ac:dyDescent="0.15">
      <c r="A127" s="248"/>
      <c r="B127" s="248"/>
      <c r="C127" s="248"/>
      <c r="D127" s="248"/>
      <c r="E127" s="248"/>
      <c r="F127" s="248"/>
      <c r="G127" s="248"/>
      <c r="H127" s="248"/>
      <c r="I127" s="248"/>
      <c r="J127" s="248"/>
      <c r="K127" s="248"/>
      <c r="L127" s="248"/>
      <c r="M127" s="248"/>
      <c r="N127" s="248"/>
      <c r="O127" s="248"/>
      <c r="P127" s="248"/>
      <c r="Q127" s="248"/>
      <c r="R127" s="248"/>
      <c r="S127" s="248"/>
      <c r="T127" s="248"/>
      <c r="U127" s="248"/>
      <c r="V127" s="248"/>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row>
    <row r="128" spans="1:43" customFormat="1" x14ac:dyDescent="0.15">
      <c r="A128" s="248"/>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row>
    <row r="129" spans="1:43" customFormat="1" x14ac:dyDescent="0.15">
      <c r="A129" s="248"/>
      <c r="B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row>
    <row r="130" spans="1:43" customFormat="1" x14ac:dyDescent="0.15">
      <c r="A130" s="248"/>
      <c r="B130" s="248"/>
      <c r="C130" s="248"/>
      <c r="D130" s="248"/>
      <c r="E130" s="248"/>
      <c r="F130" s="248"/>
      <c r="G130" s="248"/>
      <c r="H130" s="248"/>
      <c r="I130" s="248"/>
      <c r="J130" s="248"/>
      <c r="K130" s="248"/>
      <c r="L130" s="248"/>
      <c r="M130" s="248"/>
      <c r="N130" s="248"/>
      <c r="O130" s="248"/>
      <c r="P130" s="248"/>
      <c r="Q130" s="248"/>
      <c r="R130" s="248"/>
      <c r="S130" s="248"/>
      <c r="T130" s="248"/>
      <c r="U130" s="248"/>
      <c r="V130" s="248"/>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row>
    <row r="131" spans="1:43" customFormat="1" x14ac:dyDescent="0.15">
      <c r="A131" s="248"/>
      <c r="B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row>
    <row r="132" spans="1:43" customFormat="1" x14ac:dyDescent="0.15">
      <c r="A132" s="248"/>
      <c r="B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row>
    <row r="133" spans="1:43" customFormat="1" x14ac:dyDescent="0.15">
      <c r="A133" s="248"/>
      <c r="B133" s="248"/>
      <c r="C133" s="248"/>
      <c r="D133" s="248"/>
      <c r="E133" s="248"/>
      <c r="F133" s="248"/>
      <c r="G133" s="248"/>
      <c r="H133" s="248"/>
      <c r="I133" s="248"/>
      <c r="J133" s="248"/>
      <c r="K133" s="248"/>
      <c r="L133" s="248"/>
      <c r="M133" s="248"/>
      <c r="N133" s="248"/>
      <c r="O133" s="248"/>
      <c r="P133" s="248"/>
      <c r="Q133" s="248"/>
      <c r="R133" s="248"/>
      <c r="S133" s="248"/>
      <c r="T133" s="248"/>
      <c r="U133" s="248"/>
      <c r="V133" s="248"/>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row>
    <row r="134" spans="1:43" customFormat="1" x14ac:dyDescent="0.15">
      <c r="A134" s="248"/>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row>
    <row r="135" spans="1:43" customFormat="1" x14ac:dyDescent="0.15">
      <c r="A135" s="248"/>
      <c r="B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row>
    <row r="136" spans="1:43" customFormat="1" x14ac:dyDescent="0.15">
      <c r="A136" s="248"/>
      <c r="B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row>
    <row r="137" spans="1:43" customFormat="1" x14ac:dyDescent="0.15">
      <c r="A137" s="248"/>
      <c r="B137" s="248"/>
      <c r="C137" s="248"/>
      <c r="D137" s="248"/>
      <c r="E137" s="248"/>
      <c r="F137" s="248"/>
      <c r="G137" s="248"/>
      <c r="H137" s="248"/>
      <c r="I137" s="248"/>
      <c r="J137" s="248"/>
      <c r="K137" s="248"/>
      <c r="L137" s="248"/>
      <c r="M137" s="248"/>
      <c r="N137" s="248"/>
      <c r="O137" s="248"/>
      <c r="P137" s="248"/>
      <c r="Q137" s="248"/>
      <c r="R137" s="248"/>
      <c r="S137" s="248"/>
      <c r="T137" s="248"/>
      <c r="U137" s="248"/>
      <c r="V137" s="248"/>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row>
    <row r="138" spans="1:43" customFormat="1" ht="13" x14ac:dyDescent="0.15"/>
    <row r="139" spans="1:43" customFormat="1" ht="13" x14ac:dyDescent="0.15"/>
    <row r="140" spans="1:43" customFormat="1" ht="13" x14ac:dyDescent="0.15"/>
    <row r="141" spans="1:43" customFormat="1" ht="13" x14ac:dyDescent="0.15"/>
    <row r="142" spans="1:43" customFormat="1" ht="13" x14ac:dyDescent="0.15"/>
    <row r="143" spans="1:43" customFormat="1" ht="13" x14ac:dyDescent="0.15"/>
    <row r="144" spans="1:43"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sheetData>
  <sheetProtection algorithmName="SHA-512" hashValue="guvysN8vjqdENP1m6FEIV5IH14ASvRZ+BMEgl1z5xDP5U6j5lEyGMqYN1rho9Cfmfb1cJS+NGCCPJHHKLtywXg==" saltValue="Mjt1ov9+5eUsP+Q/bSNEXQ==" spinCount="100000" sheet="1" objects="1" scenarios="1"/>
  <pageMargins left="0.75" right="0.75" top="1" bottom="1" header="0.5" footer="0.5"/>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BO12"/>
  <sheetViews>
    <sheetView workbookViewId="0">
      <selection activeCell="F32" sqref="F32"/>
    </sheetView>
  </sheetViews>
  <sheetFormatPr baseColWidth="10" defaultRowHeight="13" x14ac:dyDescent="0.15"/>
  <cols>
    <col min="12" max="12" width="19" customWidth="1"/>
    <col min="38" max="38" width="12.83203125" customWidth="1"/>
  </cols>
  <sheetData>
    <row r="1" spans="1:67" ht="70" x14ac:dyDescent="0.15">
      <c r="A1" s="44" t="s">
        <v>123</v>
      </c>
      <c r="B1" s="44" t="s">
        <v>124</v>
      </c>
      <c r="C1" s="45" t="s">
        <v>125</v>
      </c>
      <c r="D1" s="46" t="s">
        <v>126</v>
      </c>
      <c r="E1" s="46" t="s">
        <v>127</v>
      </c>
      <c r="F1" s="46" t="s">
        <v>13</v>
      </c>
      <c r="G1" s="44" t="s">
        <v>14</v>
      </c>
      <c r="H1" s="47" t="s">
        <v>15</v>
      </c>
      <c r="I1" s="47" t="s">
        <v>110</v>
      </c>
      <c r="J1" s="47" t="s">
        <v>111</v>
      </c>
      <c r="K1" s="46" t="s">
        <v>112</v>
      </c>
      <c r="L1" s="48" t="s">
        <v>113</v>
      </c>
      <c r="M1" s="49" t="s">
        <v>114</v>
      </c>
      <c r="N1" s="50" t="s">
        <v>115</v>
      </c>
      <c r="O1" s="50" t="s">
        <v>116</v>
      </c>
      <c r="P1" s="50" t="s">
        <v>117</v>
      </c>
      <c r="Q1" s="50" t="s">
        <v>135</v>
      </c>
      <c r="R1" s="50" t="s">
        <v>167</v>
      </c>
      <c r="S1" s="50" t="s">
        <v>168</v>
      </c>
      <c r="T1" s="50" t="s">
        <v>169</v>
      </c>
      <c r="U1" s="50" t="s">
        <v>170</v>
      </c>
      <c r="V1" s="51" t="s">
        <v>171</v>
      </c>
      <c r="W1" s="52" t="s">
        <v>172</v>
      </c>
      <c r="X1" s="52" t="s">
        <v>173</v>
      </c>
      <c r="Y1" s="52" t="s">
        <v>73</v>
      </c>
      <c r="Z1" s="52" t="s">
        <v>74</v>
      </c>
      <c r="AA1" s="52" t="s">
        <v>75</v>
      </c>
      <c r="AB1" s="52" t="s">
        <v>76</v>
      </c>
      <c r="AC1" s="52" t="s">
        <v>77</v>
      </c>
      <c r="AD1" s="52" t="s">
        <v>78</v>
      </c>
      <c r="AE1" s="53" t="s">
        <v>79</v>
      </c>
      <c r="AF1" s="54" t="s">
        <v>259</v>
      </c>
      <c r="AG1" s="54" t="s">
        <v>260</v>
      </c>
      <c r="AH1" s="55" t="s">
        <v>261</v>
      </c>
      <c r="AI1" s="55" t="s">
        <v>262</v>
      </c>
      <c r="AJ1" s="55" t="s">
        <v>263</v>
      </c>
      <c r="AK1" s="55" t="s">
        <v>264</v>
      </c>
      <c r="AL1" s="56" t="s">
        <v>179</v>
      </c>
      <c r="AM1" s="57" t="s">
        <v>180</v>
      </c>
      <c r="AN1" s="57" t="s">
        <v>181</v>
      </c>
      <c r="AO1" s="58" t="s">
        <v>182</v>
      </c>
      <c r="AP1" s="59" t="s">
        <v>183</v>
      </c>
      <c r="AQ1" s="60" t="s">
        <v>224</v>
      </c>
      <c r="AR1" s="61" t="s">
        <v>145</v>
      </c>
      <c r="AS1" s="62" t="s">
        <v>146</v>
      </c>
      <c r="AT1" s="63" t="s">
        <v>147</v>
      </c>
      <c r="AU1" s="64" t="s">
        <v>152</v>
      </c>
      <c r="AV1" s="63" t="s">
        <v>153</v>
      </c>
      <c r="AW1" s="64" t="s">
        <v>154</v>
      </c>
      <c r="AX1" s="63" t="s">
        <v>155</v>
      </c>
      <c r="AY1" s="64" t="s">
        <v>156</v>
      </c>
      <c r="AZ1" s="63" t="s">
        <v>157</v>
      </c>
      <c r="BA1" s="65" t="s">
        <v>158</v>
      </c>
      <c r="BB1" s="63" t="s">
        <v>159</v>
      </c>
      <c r="BC1" s="65" t="s">
        <v>160</v>
      </c>
      <c r="BD1" s="47" t="s">
        <v>58</v>
      </c>
      <c r="BE1" s="47" t="s">
        <v>59</v>
      </c>
      <c r="BF1" s="47" t="s">
        <v>60</v>
      </c>
      <c r="BG1" s="47" t="s">
        <v>61</v>
      </c>
      <c r="BH1" s="47" t="s">
        <v>62</v>
      </c>
      <c r="BI1" s="45" t="s">
        <v>63</v>
      </c>
      <c r="BJ1" s="45" t="s">
        <v>64</v>
      </c>
      <c r="BK1" s="47" t="s">
        <v>161</v>
      </c>
      <c r="BL1" s="47" t="s">
        <v>162</v>
      </c>
      <c r="BM1" s="45" t="s">
        <v>163</v>
      </c>
      <c r="BN1" s="47" t="s">
        <v>164</v>
      </c>
      <c r="BO1" s="44" t="s">
        <v>238</v>
      </c>
    </row>
    <row r="2" spans="1:67" x14ac:dyDescent="0.15">
      <c r="A2" s="66">
        <v>3132</v>
      </c>
      <c r="B2" s="67">
        <v>41136</v>
      </c>
      <c r="C2" s="68" t="s">
        <v>216</v>
      </c>
      <c r="D2" s="69" t="s">
        <v>241</v>
      </c>
      <c r="E2" s="69"/>
      <c r="F2" s="69" t="s">
        <v>217</v>
      </c>
      <c r="G2" s="67">
        <v>41090</v>
      </c>
      <c r="H2" s="70" t="s">
        <v>239</v>
      </c>
      <c r="I2" s="70" t="s">
        <v>240</v>
      </c>
      <c r="J2" s="70"/>
      <c r="K2" s="69" t="s">
        <v>241</v>
      </c>
      <c r="L2" s="69" t="s">
        <v>245</v>
      </c>
      <c r="M2" s="69">
        <v>73.099999999999994</v>
      </c>
      <c r="N2" s="69">
        <v>16.62</v>
      </c>
      <c r="O2" s="69"/>
      <c r="P2" s="69"/>
      <c r="Q2" s="69"/>
      <c r="R2" s="71"/>
      <c r="S2" s="69"/>
      <c r="T2" s="69"/>
      <c r="U2" s="69"/>
      <c r="V2" s="69"/>
      <c r="W2" s="69"/>
      <c r="X2" s="69"/>
      <c r="Y2" s="69"/>
      <c r="Z2" s="69"/>
      <c r="AA2" s="69"/>
      <c r="AB2" s="69"/>
      <c r="AC2" s="69"/>
      <c r="AD2" s="69"/>
      <c r="AE2" s="69"/>
      <c r="AF2" s="69"/>
      <c r="AG2" s="69"/>
      <c r="AH2" s="69"/>
      <c r="AI2" s="69"/>
      <c r="AJ2" s="69"/>
      <c r="AK2" s="69"/>
      <c r="AL2" s="69" t="s">
        <v>250</v>
      </c>
      <c r="AM2" s="70" t="s">
        <v>240</v>
      </c>
      <c r="AN2" s="70"/>
      <c r="AO2" s="70"/>
      <c r="AP2" s="72" t="s">
        <v>251</v>
      </c>
      <c r="AQ2" s="70">
        <v>6</v>
      </c>
      <c r="AR2" s="70" t="s">
        <v>252</v>
      </c>
      <c r="AS2" s="69"/>
      <c r="AT2" s="70">
        <v>0</v>
      </c>
      <c r="AU2" s="70">
        <v>12</v>
      </c>
      <c r="AV2" s="70">
        <v>0</v>
      </c>
      <c r="AW2" s="70">
        <v>0</v>
      </c>
      <c r="AX2" s="70">
        <v>0</v>
      </c>
      <c r="AY2" s="70">
        <v>0</v>
      </c>
      <c r="AZ2" s="70">
        <v>0</v>
      </c>
      <c r="BA2" s="70">
        <v>0</v>
      </c>
      <c r="BB2" s="70">
        <v>0</v>
      </c>
      <c r="BC2" s="70">
        <v>0</v>
      </c>
      <c r="BD2" s="70">
        <v>12</v>
      </c>
      <c r="BE2" s="70" t="s">
        <v>240</v>
      </c>
      <c r="BF2" s="70">
        <v>0</v>
      </c>
      <c r="BG2" s="70" t="s">
        <v>240</v>
      </c>
      <c r="BH2" s="70"/>
      <c r="BI2" s="69"/>
      <c r="BJ2" s="69"/>
      <c r="BK2" s="70"/>
      <c r="BL2" s="70" t="s">
        <v>214</v>
      </c>
      <c r="BM2" s="69" t="s">
        <v>215</v>
      </c>
      <c r="BN2" t="s">
        <v>225</v>
      </c>
      <c r="BO2" s="73" t="s">
        <v>133</v>
      </c>
    </row>
    <row r="3" spans="1:67" x14ac:dyDescent="0.15">
      <c r="A3" s="66">
        <v>1765</v>
      </c>
      <c r="B3" s="67">
        <v>41136</v>
      </c>
      <c r="C3" s="68" t="s">
        <v>216</v>
      </c>
      <c r="D3" s="69" t="s">
        <v>241</v>
      </c>
      <c r="E3" s="69"/>
      <c r="F3" s="69" t="s">
        <v>217</v>
      </c>
      <c r="G3" s="67">
        <v>41117</v>
      </c>
      <c r="H3" s="70" t="s">
        <v>218</v>
      </c>
      <c r="I3" s="70" t="s">
        <v>219</v>
      </c>
      <c r="J3" s="70"/>
      <c r="K3" s="69" t="s">
        <v>249</v>
      </c>
      <c r="L3" s="69" t="s">
        <v>50</v>
      </c>
      <c r="M3" s="69">
        <v>72.489999999999995</v>
      </c>
      <c r="N3" s="69">
        <v>17.486999999999998</v>
      </c>
      <c r="O3" s="69"/>
      <c r="P3" s="69"/>
      <c r="Q3" s="69"/>
      <c r="R3" s="71"/>
      <c r="S3" s="69"/>
      <c r="T3" s="69"/>
      <c r="U3" s="69"/>
      <c r="V3" s="69"/>
      <c r="W3" s="69"/>
      <c r="X3" s="69"/>
      <c r="Y3" s="69"/>
      <c r="Z3" s="69"/>
      <c r="AA3" s="69"/>
      <c r="AB3" s="69"/>
      <c r="AC3" s="69"/>
      <c r="AD3" s="69"/>
      <c r="AE3" s="69"/>
      <c r="AF3" s="69"/>
      <c r="AG3" s="69"/>
      <c r="AH3" s="69"/>
      <c r="AI3" s="69"/>
      <c r="AJ3" s="69"/>
      <c r="AK3" s="69"/>
      <c r="AL3" t="s">
        <v>250</v>
      </c>
      <c r="AM3" s="70" t="s">
        <v>219</v>
      </c>
      <c r="AN3" s="70"/>
      <c r="AO3" s="70"/>
      <c r="AP3" s="72"/>
      <c r="AQ3" s="70"/>
      <c r="AR3" s="70" t="s">
        <v>220</v>
      </c>
      <c r="AS3" s="69"/>
      <c r="AT3" s="70">
        <v>0</v>
      </c>
      <c r="AU3" s="70">
        <v>0</v>
      </c>
      <c r="AV3" s="70">
        <v>0</v>
      </c>
      <c r="AW3" s="70">
        <v>12</v>
      </c>
      <c r="AX3" s="70">
        <v>0</v>
      </c>
      <c r="AY3" s="70">
        <v>0</v>
      </c>
      <c r="AZ3" s="70">
        <v>0</v>
      </c>
      <c r="BA3" s="70">
        <v>2</v>
      </c>
      <c r="BB3" s="70">
        <v>0</v>
      </c>
      <c r="BC3" s="70">
        <v>0</v>
      </c>
      <c r="BD3" s="70">
        <v>0</v>
      </c>
      <c r="BE3" s="70" t="s">
        <v>219</v>
      </c>
      <c r="BF3" s="70">
        <v>12</v>
      </c>
      <c r="BG3" s="70" t="s">
        <v>219</v>
      </c>
      <c r="BH3" s="70"/>
      <c r="BI3" s="69"/>
      <c r="BJ3" s="69"/>
      <c r="BK3" s="70"/>
      <c r="BL3" s="70" t="s">
        <v>221</v>
      </c>
      <c r="BM3" s="69"/>
      <c r="BN3" t="s">
        <v>106</v>
      </c>
      <c r="BO3" s="73" t="s">
        <v>133</v>
      </c>
    </row>
    <row r="4" spans="1:67" x14ac:dyDescent="0.15">
      <c r="A4" s="66">
        <v>2295</v>
      </c>
      <c r="B4" s="67">
        <v>41136</v>
      </c>
      <c r="C4" s="68" t="s">
        <v>216</v>
      </c>
      <c r="D4" s="69" t="s">
        <v>241</v>
      </c>
      <c r="E4" s="69"/>
      <c r="F4" s="69" t="s">
        <v>217</v>
      </c>
      <c r="G4" s="67">
        <v>41104</v>
      </c>
      <c r="H4" s="70" t="s">
        <v>218</v>
      </c>
      <c r="I4" s="70" t="s">
        <v>219</v>
      </c>
      <c r="J4" s="70"/>
      <c r="K4" s="69" t="s">
        <v>131</v>
      </c>
      <c r="L4" s="69" t="s">
        <v>132</v>
      </c>
      <c r="M4" s="69">
        <v>73.099999999999994</v>
      </c>
      <c r="N4" s="69">
        <v>16.62</v>
      </c>
      <c r="O4" s="69"/>
      <c r="P4" s="69"/>
      <c r="Q4" s="69"/>
      <c r="R4" s="71"/>
      <c r="S4" s="69"/>
      <c r="T4" s="69"/>
      <c r="U4" s="69"/>
      <c r="V4" s="69"/>
      <c r="W4" s="69"/>
      <c r="X4" s="69"/>
      <c r="Y4" s="69"/>
      <c r="Z4" s="69"/>
      <c r="AA4" s="69"/>
      <c r="AB4" s="69"/>
      <c r="AC4" s="69"/>
      <c r="AD4" s="69"/>
      <c r="AE4" s="69"/>
      <c r="AF4" s="69"/>
      <c r="AG4" s="69"/>
      <c r="AH4" s="69"/>
      <c r="AI4" s="69"/>
      <c r="AJ4" s="69"/>
      <c r="AK4" s="69"/>
      <c r="AL4" s="69" t="s">
        <v>250</v>
      </c>
      <c r="AM4" s="70" t="s">
        <v>219</v>
      </c>
      <c r="AN4" s="70"/>
      <c r="AO4" s="70"/>
      <c r="AP4" s="72" t="s">
        <v>251</v>
      </c>
      <c r="AQ4" s="70">
        <v>6</v>
      </c>
      <c r="AR4" s="70" t="s">
        <v>220</v>
      </c>
      <c r="AS4" s="69"/>
      <c r="AT4" s="70">
        <v>0</v>
      </c>
      <c r="AU4" s="70">
        <v>0</v>
      </c>
      <c r="AV4" s="70">
        <v>0</v>
      </c>
      <c r="AW4" s="70">
        <v>10</v>
      </c>
      <c r="AX4" s="70">
        <v>0</v>
      </c>
      <c r="AY4" s="70">
        <v>0</v>
      </c>
      <c r="AZ4" s="70">
        <v>0</v>
      </c>
      <c r="BA4" s="70">
        <v>0</v>
      </c>
      <c r="BB4" s="70">
        <v>0</v>
      </c>
      <c r="BC4" s="70">
        <v>0</v>
      </c>
      <c r="BD4" s="70">
        <v>0</v>
      </c>
      <c r="BE4" s="70" t="s">
        <v>219</v>
      </c>
      <c r="BF4" s="70">
        <v>12</v>
      </c>
      <c r="BG4" s="70" t="s">
        <v>219</v>
      </c>
      <c r="BH4" s="70"/>
      <c r="BI4" s="74"/>
      <c r="BJ4" s="74"/>
      <c r="BK4" s="70"/>
      <c r="BL4" s="70" t="s">
        <v>221</v>
      </c>
      <c r="BM4" s="74"/>
      <c r="BN4" t="s">
        <v>226</v>
      </c>
      <c r="BO4" t="s">
        <v>133</v>
      </c>
    </row>
    <row r="5" spans="1:67" x14ac:dyDescent="0.15">
      <c r="A5" s="66">
        <v>3133</v>
      </c>
      <c r="B5" s="67">
        <v>41136</v>
      </c>
      <c r="C5" s="68" t="s">
        <v>216</v>
      </c>
      <c r="D5" s="69" t="s">
        <v>241</v>
      </c>
      <c r="E5" s="69"/>
      <c r="F5" s="69" t="s">
        <v>254</v>
      </c>
      <c r="G5" s="67">
        <v>41090</v>
      </c>
      <c r="H5" s="70" t="s">
        <v>239</v>
      </c>
      <c r="I5" s="70" t="s">
        <v>240</v>
      </c>
      <c r="J5" s="70"/>
      <c r="K5" s="69" t="s">
        <v>241</v>
      </c>
      <c r="L5" s="69" t="s">
        <v>246</v>
      </c>
      <c r="M5" s="69">
        <v>94.7</v>
      </c>
      <c r="N5" s="69">
        <v>15.02</v>
      </c>
      <c r="O5" s="69" t="s">
        <v>222</v>
      </c>
      <c r="P5" s="69">
        <v>5500</v>
      </c>
      <c r="Q5" s="69">
        <v>16.61</v>
      </c>
      <c r="R5" s="71"/>
      <c r="S5" s="69"/>
      <c r="T5" s="69"/>
      <c r="U5" s="69"/>
      <c r="V5" s="69"/>
      <c r="W5" s="69"/>
      <c r="X5" s="69"/>
      <c r="Y5" s="69"/>
      <c r="Z5" s="69"/>
      <c r="AA5" s="69"/>
      <c r="AB5" s="69"/>
      <c r="AC5" s="69"/>
      <c r="AD5" s="69"/>
      <c r="AE5" s="69"/>
      <c r="AF5" s="69"/>
      <c r="AG5" s="69"/>
      <c r="AH5" s="69"/>
      <c r="AI5" s="69"/>
      <c r="AJ5" s="69"/>
      <c r="AK5" s="69"/>
      <c r="AL5" s="69" t="s">
        <v>223</v>
      </c>
      <c r="AM5" s="70" t="s">
        <v>219</v>
      </c>
      <c r="AN5" s="70"/>
      <c r="AO5" s="70"/>
      <c r="AP5" s="72" t="s">
        <v>247</v>
      </c>
      <c r="AQ5" s="70">
        <v>6</v>
      </c>
      <c r="AR5" s="70" t="s">
        <v>220</v>
      </c>
      <c r="AS5" s="69"/>
      <c r="AT5" s="70">
        <v>0</v>
      </c>
      <c r="AU5" s="70">
        <v>12</v>
      </c>
      <c r="AV5" s="70">
        <v>0</v>
      </c>
      <c r="AW5" s="70">
        <v>0</v>
      </c>
      <c r="AX5" s="70">
        <v>0</v>
      </c>
      <c r="AY5" s="70">
        <v>0</v>
      </c>
      <c r="AZ5" s="70">
        <v>0</v>
      </c>
      <c r="BA5" s="70">
        <v>0</v>
      </c>
      <c r="BB5" s="70">
        <v>0</v>
      </c>
      <c r="BC5" s="70">
        <v>0</v>
      </c>
      <c r="BD5" s="70">
        <v>12</v>
      </c>
      <c r="BE5" s="70" t="s">
        <v>219</v>
      </c>
      <c r="BF5" s="70">
        <v>0</v>
      </c>
      <c r="BG5" s="70" t="s">
        <v>219</v>
      </c>
      <c r="BH5" s="70"/>
      <c r="BI5" s="69"/>
      <c r="BJ5" s="69"/>
      <c r="BK5" s="70"/>
      <c r="BL5" s="70" t="s">
        <v>221</v>
      </c>
      <c r="BM5" s="69" t="s">
        <v>215</v>
      </c>
      <c r="BN5" t="s">
        <v>225</v>
      </c>
      <c r="BO5" s="73" t="s">
        <v>133</v>
      </c>
    </row>
    <row r="6" spans="1:67" x14ac:dyDescent="0.15">
      <c r="A6" s="66">
        <v>2296</v>
      </c>
      <c r="B6" s="67">
        <v>41136</v>
      </c>
      <c r="C6" s="68" t="s">
        <v>216</v>
      </c>
      <c r="D6" s="69" t="s">
        <v>241</v>
      </c>
      <c r="E6" s="69"/>
      <c r="F6" s="69" t="s">
        <v>254</v>
      </c>
      <c r="G6" s="67">
        <v>41104</v>
      </c>
      <c r="H6" s="70" t="s">
        <v>218</v>
      </c>
      <c r="I6" s="70" t="s">
        <v>219</v>
      </c>
      <c r="J6" s="70"/>
      <c r="K6" s="69" t="s">
        <v>131</v>
      </c>
      <c r="L6" s="69" t="s">
        <v>132</v>
      </c>
      <c r="M6" s="69">
        <v>94.7</v>
      </c>
      <c r="N6" s="69">
        <v>15.02</v>
      </c>
      <c r="O6" s="69" t="s">
        <v>222</v>
      </c>
      <c r="P6" s="69">
        <v>5500</v>
      </c>
      <c r="Q6" s="69">
        <v>16.61</v>
      </c>
      <c r="R6" s="71"/>
      <c r="S6" s="69"/>
      <c r="T6" s="69"/>
      <c r="U6" s="69"/>
      <c r="V6" s="69"/>
      <c r="W6" s="69"/>
      <c r="X6" s="69"/>
      <c r="Y6" s="69"/>
      <c r="Z6" s="69"/>
      <c r="AA6" s="69"/>
      <c r="AB6" s="69"/>
      <c r="AC6" s="69"/>
      <c r="AD6" s="69"/>
      <c r="AE6" s="69"/>
      <c r="AF6" s="69"/>
      <c r="AG6" s="69"/>
      <c r="AH6" s="69"/>
      <c r="AI6" s="69"/>
      <c r="AJ6" s="69"/>
      <c r="AK6" s="69"/>
      <c r="AL6" s="69" t="s">
        <v>223</v>
      </c>
      <c r="AM6" s="70" t="s">
        <v>219</v>
      </c>
      <c r="AN6" s="70"/>
      <c r="AO6" s="70"/>
      <c r="AP6" s="72" t="s">
        <v>251</v>
      </c>
      <c r="AQ6" s="70">
        <v>6</v>
      </c>
      <c r="AR6" s="70" t="s">
        <v>220</v>
      </c>
      <c r="AS6" s="69"/>
      <c r="AT6" s="70">
        <v>0</v>
      </c>
      <c r="AU6" s="70">
        <v>0</v>
      </c>
      <c r="AV6" s="70">
        <v>0</v>
      </c>
      <c r="AW6" s="70">
        <v>10</v>
      </c>
      <c r="AX6" s="70">
        <v>0</v>
      </c>
      <c r="AY6" s="70">
        <v>0</v>
      </c>
      <c r="AZ6" s="70">
        <v>0</v>
      </c>
      <c r="BA6" s="70">
        <v>0</v>
      </c>
      <c r="BB6" s="70">
        <v>0</v>
      </c>
      <c r="BC6" s="70">
        <v>0</v>
      </c>
      <c r="BD6" s="70">
        <v>0</v>
      </c>
      <c r="BE6" s="70" t="s">
        <v>219</v>
      </c>
      <c r="BF6" s="70">
        <v>12</v>
      </c>
      <c r="BG6" s="70" t="s">
        <v>219</v>
      </c>
      <c r="BH6" s="70"/>
      <c r="BI6" s="74"/>
      <c r="BJ6" s="74"/>
      <c r="BK6" s="70"/>
      <c r="BL6" s="70" t="s">
        <v>221</v>
      </c>
      <c r="BM6" s="74"/>
      <c r="BN6" t="s">
        <v>226</v>
      </c>
      <c r="BO6" t="s">
        <v>133</v>
      </c>
    </row>
    <row r="7" spans="1:67" x14ac:dyDescent="0.15">
      <c r="A7" s="66">
        <v>3135</v>
      </c>
      <c r="B7" s="67">
        <v>41136</v>
      </c>
      <c r="C7" s="68" t="s">
        <v>216</v>
      </c>
      <c r="D7" s="69" t="s">
        <v>241</v>
      </c>
      <c r="E7" s="69"/>
      <c r="F7" s="69" t="s">
        <v>134</v>
      </c>
      <c r="G7" s="67">
        <v>41090</v>
      </c>
      <c r="H7" s="70" t="s">
        <v>218</v>
      </c>
      <c r="I7" s="70" t="s">
        <v>219</v>
      </c>
      <c r="J7" s="70"/>
      <c r="K7" s="69" t="s">
        <v>241</v>
      </c>
      <c r="L7" s="69" t="s">
        <v>248</v>
      </c>
      <c r="M7" s="69">
        <v>73.099999999999994</v>
      </c>
      <c r="N7" s="69">
        <v>16.62</v>
      </c>
      <c r="O7" s="69"/>
      <c r="P7" s="69"/>
      <c r="Q7" s="69"/>
      <c r="R7" s="71"/>
      <c r="S7" s="69"/>
      <c r="T7" s="69"/>
      <c r="U7" s="69"/>
      <c r="V7" s="69"/>
      <c r="W7" s="69"/>
      <c r="X7" s="69"/>
      <c r="Y7" s="69"/>
      <c r="Z7" s="69"/>
      <c r="AA7" s="69"/>
      <c r="AB7" s="69"/>
      <c r="AC7" s="69"/>
      <c r="AD7" s="69"/>
      <c r="AE7" s="69">
        <v>9.3000000000000007</v>
      </c>
      <c r="AF7" s="69"/>
      <c r="AG7" s="69"/>
      <c r="AH7" s="69"/>
      <c r="AI7" s="69"/>
      <c r="AJ7" s="69"/>
      <c r="AK7" s="69"/>
      <c r="AL7" s="69" t="s">
        <v>242</v>
      </c>
      <c r="AM7" s="70" t="s">
        <v>219</v>
      </c>
      <c r="AN7" s="70"/>
      <c r="AO7" s="70"/>
      <c r="AP7" s="72" t="s">
        <v>247</v>
      </c>
      <c r="AQ7" s="70">
        <v>6</v>
      </c>
      <c r="AR7" s="70" t="s">
        <v>220</v>
      </c>
      <c r="AS7" s="69"/>
      <c r="AT7" s="70">
        <v>0</v>
      </c>
      <c r="AU7" s="70">
        <v>12</v>
      </c>
      <c r="AV7" s="70">
        <v>0</v>
      </c>
      <c r="AW7" s="70">
        <v>0</v>
      </c>
      <c r="AX7" s="70">
        <v>0</v>
      </c>
      <c r="AY7" s="70">
        <v>0</v>
      </c>
      <c r="AZ7" s="70">
        <v>0</v>
      </c>
      <c r="BA7" s="70">
        <v>0</v>
      </c>
      <c r="BB7" s="70">
        <v>0</v>
      </c>
      <c r="BC7" s="70">
        <v>0</v>
      </c>
      <c r="BD7" s="70">
        <v>12</v>
      </c>
      <c r="BE7" s="70" t="s">
        <v>219</v>
      </c>
      <c r="BF7" s="70">
        <v>0</v>
      </c>
      <c r="BG7" s="70" t="s">
        <v>219</v>
      </c>
      <c r="BH7" s="70"/>
      <c r="BI7" s="69"/>
      <c r="BJ7" s="69"/>
      <c r="BK7" s="70"/>
      <c r="BL7" s="70" t="s">
        <v>221</v>
      </c>
      <c r="BM7" s="69" t="s">
        <v>215</v>
      </c>
      <c r="BN7" t="s">
        <v>225</v>
      </c>
      <c r="BO7" s="73" t="s">
        <v>133</v>
      </c>
    </row>
    <row r="8" spans="1:67" x14ac:dyDescent="0.15">
      <c r="A8" s="66">
        <v>1766</v>
      </c>
      <c r="B8" s="67">
        <v>41136</v>
      </c>
      <c r="C8" s="68" t="s">
        <v>216</v>
      </c>
      <c r="D8" s="69" t="s">
        <v>241</v>
      </c>
      <c r="E8" s="69"/>
      <c r="F8" s="69" t="s">
        <v>134</v>
      </c>
      <c r="G8" s="67">
        <v>41117</v>
      </c>
      <c r="H8" s="70" t="s">
        <v>218</v>
      </c>
      <c r="I8" s="70" t="s">
        <v>219</v>
      </c>
      <c r="J8" s="70"/>
      <c r="K8" s="69" t="s">
        <v>249</v>
      </c>
      <c r="L8" s="69" t="s">
        <v>50</v>
      </c>
      <c r="M8" s="69">
        <v>72.489999999999995</v>
      </c>
      <c r="N8" s="69">
        <v>17.486999999999998</v>
      </c>
      <c r="O8" s="69"/>
      <c r="P8" s="69"/>
      <c r="Q8" s="69"/>
      <c r="R8" s="71"/>
      <c r="S8" s="69"/>
      <c r="T8" s="69"/>
      <c r="U8" s="69"/>
      <c r="V8" s="69"/>
      <c r="W8" s="69"/>
      <c r="X8" s="69"/>
      <c r="Y8" s="69"/>
      <c r="Z8" s="69"/>
      <c r="AA8" s="69"/>
      <c r="AB8" s="69"/>
      <c r="AC8" s="69"/>
      <c r="AD8" s="69"/>
      <c r="AE8" s="69">
        <v>8.8059999999999992</v>
      </c>
      <c r="AF8" s="69"/>
      <c r="AG8" s="69"/>
      <c r="AH8" s="69"/>
      <c r="AI8" s="69"/>
      <c r="AJ8" s="69"/>
      <c r="AK8" s="69"/>
      <c r="AL8" s="69" t="s">
        <v>242</v>
      </c>
      <c r="AM8" s="70" t="s">
        <v>219</v>
      </c>
      <c r="AN8" s="70"/>
      <c r="AO8" s="70"/>
      <c r="AP8" s="72"/>
      <c r="AQ8" s="70"/>
      <c r="AR8" s="70" t="s">
        <v>220</v>
      </c>
      <c r="AS8" s="69"/>
      <c r="AT8" s="70">
        <v>0</v>
      </c>
      <c r="AU8" s="70">
        <v>0</v>
      </c>
      <c r="AV8" s="70">
        <v>0</v>
      </c>
      <c r="AW8" s="70">
        <v>12</v>
      </c>
      <c r="AX8" s="70">
        <v>0</v>
      </c>
      <c r="AY8" s="70">
        <v>0</v>
      </c>
      <c r="AZ8" s="70">
        <v>0</v>
      </c>
      <c r="BA8" s="70">
        <v>2</v>
      </c>
      <c r="BB8" s="70">
        <v>0</v>
      </c>
      <c r="BC8" s="70">
        <v>0</v>
      </c>
      <c r="BD8" s="70">
        <v>0</v>
      </c>
      <c r="BE8" s="70" t="s">
        <v>219</v>
      </c>
      <c r="BF8" s="70">
        <v>12</v>
      </c>
      <c r="BG8" s="70" t="s">
        <v>219</v>
      </c>
      <c r="BH8" s="70"/>
      <c r="BI8" s="69"/>
      <c r="BJ8" s="69"/>
      <c r="BK8" s="70"/>
      <c r="BL8" s="70" t="s">
        <v>221</v>
      </c>
      <c r="BM8" s="69"/>
      <c r="BN8" t="s">
        <v>106</v>
      </c>
      <c r="BO8" s="73" t="s">
        <v>133</v>
      </c>
    </row>
    <row r="9" spans="1:67" x14ac:dyDescent="0.15">
      <c r="A9" s="66">
        <v>2297</v>
      </c>
      <c r="B9" s="67">
        <v>41136</v>
      </c>
      <c r="C9" s="68" t="s">
        <v>216</v>
      </c>
      <c r="D9" s="69" t="s">
        <v>241</v>
      </c>
      <c r="E9" s="69"/>
      <c r="F9" s="69" t="s">
        <v>134</v>
      </c>
      <c r="G9" s="67">
        <v>41104</v>
      </c>
      <c r="H9" s="70" t="s">
        <v>218</v>
      </c>
      <c r="I9" s="70" t="s">
        <v>219</v>
      </c>
      <c r="J9" s="70"/>
      <c r="K9" s="69" t="s">
        <v>131</v>
      </c>
      <c r="L9" s="69" t="s">
        <v>132</v>
      </c>
      <c r="M9" s="69">
        <v>73.099999999999994</v>
      </c>
      <c r="N9" s="69">
        <v>16.62</v>
      </c>
      <c r="O9" s="69"/>
      <c r="P9" s="69"/>
      <c r="Q9" s="69"/>
      <c r="R9" s="71"/>
      <c r="S9" s="69"/>
      <c r="T9" s="69"/>
      <c r="U9" s="69"/>
      <c r="V9" s="69"/>
      <c r="W9" s="69"/>
      <c r="X9" s="69"/>
      <c r="Y9" s="69"/>
      <c r="Z9" s="69"/>
      <c r="AA9" s="69"/>
      <c r="AB9" s="69"/>
      <c r="AC9" s="69"/>
      <c r="AD9" s="69"/>
      <c r="AE9" s="69">
        <v>9.3000000000000007</v>
      </c>
      <c r="AF9" s="69"/>
      <c r="AG9" s="69"/>
      <c r="AH9" s="69"/>
      <c r="AI9" s="69"/>
      <c r="AJ9" s="69"/>
      <c r="AK9" s="69"/>
      <c r="AL9" s="69" t="s">
        <v>242</v>
      </c>
      <c r="AM9" s="70" t="s">
        <v>219</v>
      </c>
      <c r="AN9" s="70"/>
      <c r="AO9" s="70"/>
      <c r="AP9" s="72" t="s">
        <v>251</v>
      </c>
      <c r="AQ9" s="70">
        <v>6</v>
      </c>
      <c r="AR9" s="70" t="s">
        <v>220</v>
      </c>
      <c r="AS9" s="69"/>
      <c r="AT9" s="70">
        <v>0</v>
      </c>
      <c r="AU9" s="70">
        <v>0</v>
      </c>
      <c r="AV9" s="70">
        <v>0</v>
      </c>
      <c r="AW9" s="70">
        <v>10</v>
      </c>
      <c r="AX9" s="70">
        <v>0</v>
      </c>
      <c r="AY9" s="70">
        <v>0</v>
      </c>
      <c r="AZ9" s="70">
        <v>0</v>
      </c>
      <c r="BA9" s="70">
        <v>0</v>
      </c>
      <c r="BB9" s="70">
        <v>0</v>
      </c>
      <c r="BC9" s="70">
        <v>0</v>
      </c>
      <c r="BD9" s="70">
        <v>0</v>
      </c>
      <c r="BE9" s="70" t="s">
        <v>219</v>
      </c>
      <c r="BF9" s="70">
        <v>12</v>
      </c>
      <c r="BG9" s="70" t="s">
        <v>219</v>
      </c>
      <c r="BH9" s="70"/>
      <c r="BI9" s="74"/>
      <c r="BJ9" s="74"/>
      <c r="BK9" s="70"/>
      <c r="BL9" s="70" t="s">
        <v>221</v>
      </c>
      <c r="BM9" s="74"/>
      <c r="BN9" t="s">
        <v>226</v>
      </c>
      <c r="BO9" t="s">
        <v>133</v>
      </c>
    </row>
    <row r="10" spans="1:67" x14ac:dyDescent="0.15">
      <c r="A10" s="66">
        <v>3137</v>
      </c>
      <c r="B10" s="67">
        <v>41136</v>
      </c>
      <c r="C10" s="68" t="s">
        <v>216</v>
      </c>
      <c r="D10" s="69" t="s">
        <v>241</v>
      </c>
      <c r="E10" s="69"/>
      <c r="F10" s="69" t="s">
        <v>243</v>
      </c>
      <c r="G10" s="67">
        <v>41090</v>
      </c>
      <c r="H10" s="70" t="s">
        <v>218</v>
      </c>
      <c r="I10" s="70" t="s">
        <v>219</v>
      </c>
      <c r="J10" s="70"/>
      <c r="K10" s="69" t="s">
        <v>241</v>
      </c>
      <c r="L10" s="69" t="s">
        <v>248</v>
      </c>
      <c r="M10" s="69">
        <v>73.099999999999994</v>
      </c>
      <c r="N10" s="69">
        <v>22.66</v>
      </c>
      <c r="O10" s="69"/>
      <c r="P10" s="69"/>
      <c r="Q10" s="69"/>
      <c r="R10" s="71"/>
      <c r="S10" s="69"/>
      <c r="T10" s="69"/>
      <c r="U10" s="69"/>
      <c r="V10" s="69"/>
      <c r="W10" s="69">
        <v>11.46</v>
      </c>
      <c r="X10" s="69"/>
      <c r="Y10" s="69"/>
      <c r="Z10" s="69"/>
      <c r="AA10" s="69"/>
      <c r="AB10" s="69"/>
      <c r="AC10" s="69"/>
      <c r="AD10" s="69"/>
      <c r="AE10" s="69"/>
      <c r="AF10" s="69"/>
      <c r="AG10" s="69"/>
      <c r="AH10" s="69">
        <v>15.25</v>
      </c>
      <c r="AI10" s="69"/>
      <c r="AJ10" s="69"/>
      <c r="AK10" s="69"/>
      <c r="AL10" s="69" t="s">
        <v>244</v>
      </c>
      <c r="AM10" s="70" t="s">
        <v>219</v>
      </c>
      <c r="AN10" s="70"/>
      <c r="AO10" s="70"/>
      <c r="AP10" s="72" t="s">
        <v>251</v>
      </c>
      <c r="AQ10" s="70">
        <v>6</v>
      </c>
      <c r="AR10" s="70" t="s">
        <v>220</v>
      </c>
      <c r="AS10" s="69"/>
      <c r="AT10" s="70">
        <v>0</v>
      </c>
      <c r="AU10" s="70">
        <v>12</v>
      </c>
      <c r="AV10" s="70">
        <v>0</v>
      </c>
      <c r="AW10" s="70">
        <v>0</v>
      </c>
      <c r="AX10" s="70">
        <v>0</v>
      </c>
      <c r="AY10" s="70">
        <v>0</v>
      </c>
      <c r="AZ10" s="70">
        <v>0</v>
      </c>
      <c r="BA10" s="70">
        <v>0</v>
      </c>
      <c r="BB10" s="70">
        <v>0</v>
      </c>
      <c r="BC10" s="70">
        <v>0</v>
      </c>
      <c r="BD10" s="70">
        <v>12</v>
      </c>
      <c r="BE10" s="70" t="s">
        <v>219</v>
      </c>
      <c r="BF10" s="70">
        <v>0</v>
      </c>
      <c r="BG10" s="70" t="s">
        <v>219</v>
      </c>
      <c r="BH10" s="70"/>
      <c r="BI10" s="69"/>
      <c r="BJ10" s="69"/>
      <c r="BK10" s="70"/>
      <c r="BL10" s="70" t="s">
        <v>221</v>
      </c>
      <c r="BM10" s="69" t="s">
        <v>215</v>
      </c>
      <c r="BN10" t="s">
        <v>225</v>
      </c>
      <c r="BO10" s="73" t="s">
        <v>133</v>
      </c>
    </row>
    <row r="11" spans="1:67" x14ac:dyDescent="0.15">
      <c r="A11" s="66">
        <v>1767</v>
      </c>
      <c r="B11" s="67">
        <v>41136</v>
      </c>
      <c r="C11" s="68" t="s">
        <v>216</v>
      </c>
      <c r="D11" s="69" t="s">
        <v>241</v>
      </c>
      <c r="E11" s="69"/>
      <c r="F11" s="69" t="s">
        <v>227</v>
      </c>
      <c r="G11" s="67">
        <v>41117</v>
      </c>
      <c r="H11" s="70" t="s">
        <v>218</v>
      </c>
      <c r="I11" s="70" t="s">
        <v>219</v>
      </c>
      <c r="J11" s="70"/>
      <c r="K11" s="69" t="s">
        <v>249</v>
      </c>
      <c r="L11" s="69" t="s">
        <v>50</v>
      </c>
      <c r="M11" s="69">
        <v>72.489999999999995</v>
      </c>
      <c r="N11" s="69">
        <v>23.9</v>
      </c>
      <c r="O11" s="69"/>
      <c r="P11" s="69"/>
      <c r="Q11" s="69"/>
      <c r="R11" s="71"/>
      <c r="S11" s="69"/>
      <c r="T11" s="69"/>
      <c r="U11" s="69"/>
      <c r="V11" s="69"/>
      <c r="W11" s="69">
        <v>10.638</v>
      </c>
      <c r="X11" s="69"/>
      <c r="Y11" s="69"/>
      <c r="Z11" s="69"/>
      <c r="AA11" s="69"/>
      <c r="AB11" s="69"/>
      <c r="AC11" s="69"/>
      <c r="AD11" s="69"/>
      <c r="AE11" s="69"/>
      <c r="AF11" s="69"/>
      <c r="AG11" s="69"/>
      <c r="AH11" s="69">
        <v>17.388000000000002</v>
      </c>
      <c r="AI11" s="69"/>
      <c r="AJ11" s="69"/>
      <c r="AK11" s="69"/>
      <c r="AL11" s="69" t="s">
        <v>151</v>
      </c>
      <c r="AM11" s="70" t="s">
        <v>219</v>
      </c>
      <c r="AN11" s="70"/>
      <c r="AO11" s="70"/>
      <c r="AP11" s="72"/>
      <c r="AQ11" s="70"/>
      <c r="AR11" s="70" t="s">
        <v>220</v>
      </c>
      <c r="AS11" s="69"/>
      <c r="AT11" s="70">
        <v>0</v>
      </c>
      <c r="AU11" s="70">
        <v>0</v>
      </c>
      <c r="AV11" s="70">
        <v>0</v>
      </c>
      <c r="AW11" s="70">
        <v>12</v>
      </c>
      <c r="AX11" s="70">
        <v>0</v>
      </c>
      <c r="AY11" s="70">
        <v>0</v>
      </c>
      <c r="AZ11" s="70">
        <v>0</v>
      </c>
      <c r="BA11" s="70">
        <v>2</v>
      </c>
      <c r="BB11" s="70">
        <v>0</v>
      </c>
      <c r="BC11" s="70">
        <v>0</v>
      </c>
      <c r="BD11" s="70">
        <v>0</v>
      </c>
      <c r="BE11" s="70" t="s">
        <v>219</v>
      </c>
      <c r="BF11" s="70">
        <v>12</v>
      </c>
      <c r="BG11" s="70" t="s">
        <v>219</v>
      </c>
      <c r="BH11" s="70"/>
      <c r="BI11" s="69"/>
      <c r="BJ11" s="69"/>
      <c r="BK11" s="70"/>
      <c r="BL11" s="70" t="s">
        <v>221</v>
      </c>
      <c r="BM11" s="69"/>
      <c r="BN11" t="s">
        <v>106</v>
      </c>
      <c r="BO11" s="73" t="s">
        <v>133</v>
      </c>
    </row>
    <row r="12" spans="1:67" x14ac:dyDescent="0.15">
      <c r="A12" s="66">
        <v>2299</v>
      </c>
      <c r="B12" s="67">
        <v>41136</v>
      </c>
      <c r="C12" s="68" t="s">
        <v>216</v>
      </c>
      <c r="D12" s="69" t="s">
        <v>241</v>
      </c>
      <c r="E12" s="69"/>
      <c r="F12" s="69" t="s">
        <v>243</v>
      </c>
      <c r="G12" s="67">
        <v>41104</v>
      </c>
      <c r="H12" s="70" t="s">
        <v>218</v>
      </c>
      <c r="I12" s="70" t="s">
        <v>219</v>
      </c>
      <c r="J12" s="70"/>
      <c r="K12" s="69" t="s">
        <v>131</v>
      </c>
      <c r="L12" s="69" t="s">
        <v>132</v>
      </c>
      <c r="M12" s="69">
        <v>73.099999999999994</v>
      </c>
      <c r="N12" s="69">
        <v>22.66</v>
      </c>
      <c r="O12" s="69"/>
      <c r="P12" s="69"/>
      <c r="Q12" s="69"/>
      <c r="R12" s="71"/>
      <c r="S12" s="69"/>
      <c r="T12" s="69"/>
      <c r="U12" s="69"/>
      <c r="V12" s="69"/>
      <c r="W12" s="69">
        <v>11.46</v>
      </c>
      <c r="X12" s="69"/>
      <c r="Y12" s="69"/>
      <c r="Z12" s="69"/>
      <c r="AA12" s="69"/>
      <c r="AB12" s="69"/>
      <c r="AC12" s="69"/>
      <c r="AD12" s="69"/>
      <c r="AE12" s="69"/>
      <c r="AF12" s="69"/>
      <c r="AG12" s="69"/>
      <c r="AH12" s="69">
        <v>15.25</v>
      </c>
      <c r="AI12" s="69"/>
      <c r="AJ12" s="69"/>
      <c r="AK12" s="69"/>
      <c r="AL12" s="69" t="s">
        <v>244</v>
      </c>
      <c r="AM12" s="70" t="s">
        <v>219</v>
      </c>
      <c r="AN12" s="70"/>
      <c r="AO12" s="70"/>
      <c r="AP12" s="72" t="s">
        <v>251</v>
      </c>
      <c r="AQ12" s="70">
        <v>6</v>
      </c>
      <c r="AR12" s="70" t="s">
        <v>220</v>
      </c>
      <c r="AS12" s="69"/>
      <c r="AT12" s="70">
        <v>0</v>
      </c>
      <c r="AU12" s="70">
        <v>0</v>
      </c>
      <c r="AV12" s="70">
        <v>0</v>
      </c>
      <c r="AW12" s="70">
        <v>10</v>
      </c>
      <c r="AX12" s="70">
        <v>0</v>
      </c>
      <c r="AY12" s="70">
        <v>0</v>
      </c>
      <c r="AZ12" s="70">
        <v>0</v>
      </c>
      <c r="BA12" s="70">
        <v>0</v>
      </c>
      <c r="BB12" s="70">
        <v>0</v>
      </c>
      <c r="BC12" s="70">
        <v>0</v>
      </c>
      <c r="BD12" s="70">
        <v>0</v>
      </c>
      <c r="BE12" s="70" t="s">
        <v>219</v>
      </c>
      <c r="BF12" s="70">
        <v>12</v>
      </c>
      <c r="BG12" s="70" t="s">
        <v>219</v>
      </c>
      <c r="BH12" s="70"/>
      <c r="BI12" s="74"/>
      <c r="BJ12" s="74"/>
      <c r="BK12" s="70"/>
      <c r="BL12" s="70" t="s">
        <v>221</v>
      </c>
      <c r="BM12" s="74"/>
      <c r="BN12" t="s">
        <v>226</v>
      </c>
      <c r="BO12" t="s">
        <v>133</v>
      </c>
    </row>
  </sheetData>
  <sheetProtection algorithmName="SHA-512" hashValue="TQ6WAnOrmArvGX9p/yNAPlyKcNL8K0lxHpzz6YzMIEyWKJ2kHc78d79entyOoMFG4bz/UYCFC/DytHlwhAYS2g==" saltValue="mmP8Ps8Zmy9enE2qIGLScg==" spinCount="100000" sheet="1" objects="1" scenarios="1"/>
  <sortState xmlns:xlrd2="http://schemas.microsoft.com/office/spreadsheetml/2017/richdata2" ref="A1:XFD1048576">
    <sortCondition ref="F2:F1048576"/>
    <sortCondition ref="K2:K1048576"/>
  </sortState>
  <phoneticPr fontId="4"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G38"/>
  <sheetViews>
    <sheetView workbookViewId="0">
      <selection activeCell="E31" sqref="E31:E37"/>
    </sheetView>
  </sheetViews>
  <sheetFormatPr baseColWidth="10" defaultRowHeight="13" x14ac:dyDescent="0.15"/>
  <cols>
    <col min="1" max="1" width="15.83203125" customWidth="1"/>
    <col min="2" max="2" width="2.33203125" customWidth="1"/>
    <col min="3" max="3" width="7.5" customWidth="1"/>
    <col min="4" max="4" width="1.6640625" customWidth="1"/>
    <col min="5" max="5" width="20.1640625" customWidth="1"/>
    <col min="6" max="6" width="20" customWidth="1"/>
    <col min="7" max="7" width="20.5" customWidth="1"/>
  </cols>
  <sheetData>
    <row r="1" spans="1:7" x14ac:dyDescent="0.15">
      <c r="A1" s="1" t="s">
        <v>12</v>
      </c>
    </row>
    <row r="2" spans="1:7" x14ac:dyDescent="0.15">
      <c r="A2" s="40"/>
      <c r="B2" s="40"/>
      <c r="C2" s="40"/>
      <c r="D2" s="40"/>
      <c r="E2" s="40"/>
      <c r="F2" s="40"/>
      <c r="G2" s="40"/>
    </row>
    <row r="3" spans="1:7" x14ac:dyDescent="0.15">
      <c r="A3" s="3" t="s">
        <v>5</v>
      </c>
      <c r="B3" s="4"/>
      <c r="C3" s="4"/>
      <c r="D3" s="5"/>
      <c r="E3" s="4"/>
      <c r="F3" s="4"/>
      <c r="G3" s="4"/>
    </row>
    <row r="4" spans="1:7" x14ac:dyDescent="0.15">
      <c r="D4" s="6"/>
      <c r="E4" s="7" t="s">
        <v>82</v>
      </c>
    </row>
    <row r="5" spans="1:7" x14ac:dyDescent="0.15">
      <c r="D5" s="6"/>
    </row>
    <row r="6" spans="1:7" x14ac:dyDescent="0.15">
      <c r="A6" s="8" t="s">
        <v>139</v>
      </c>
      <c r="D6" s="6"/>
      <c r="E6" s="9" t="s">
        <v>65</v>
      </c>
      <c r="F6" s="20" t="s">
        <v>104</v>
      </c>
      <c r="G6" s="9" t="s">
        <v>210</v>
      </c>
    </row>
    <row r="7" spans="1:7" x14ac:dyDescent="0.15">
      <c r="A7" t="s">
        <v>66</v>
      </c>
      <c r="D7" s="6"/>
      <c r="E7">
        <v>15.7</v>
      </c>
      <c r="F7">
        <v>16.195</v>
      </c>
      <c r="G7">
        <v>15.7</v>
      </c>
    </row>
    <row r="8" spans="1:7" x14ac:dyDescent="0.15">
      <c r="A8" t="s">
        <v>143</v>
      </c>
      <c r="D8" s="6"/>
      <c r="E8">
        <v>68.900000000000006</v>
      </c>
      <c r="F8">
        <v>69.5</v>
      </c>
      <c r="G8">
        <v>68.900000000000006</v>
      </c>
    </row>
    <row r="9" spans="1:7" x14ac:dyDescent="0.15">
      <c r="D9" s="6"/>
    </row>
    <row r="10" spans="1:7" x14ac:dyDescent="0.15">
      <c r="D10" s="6"/>
    </row>
    <row r="11" spans="1:7" x14ac:dyDescent="0.15">
      <c r="A11" s="8" t="s">
        <v>9</v>
      </c>
      <c r="D11" s="6"/>
      <c r="E11" s="9" t="s">
        <v>65</v>
      </c>
      <c r="F11" s="9" t="s">
        <v>138</v>
      </c>
      <c r="G11" s="9" t="s">
        <v>210</v>
      </c>
    </row>
    <row r="12" spans="1:7" x14ac:dyDescent="0.15">
      <c r="A12" t="s">
        <v>67</v>
      </c>
      <c r="D12" s="6"/>
      <c r="E12" s="11">
        <v>5460</v>
      </c>
      <c r="F12" s="13" t="s">
        <v>10</v>
      </c>
      <c r="G12" s="11">
        <v>5460</v>
      </c>
    </row>
    <row r="13" spans="1:7" x14ac:dyDescent="0.15">
      <c r="A13" t="s">
        <v>144</v>
      </c>
      <c r="D13" s="6"/>
      <c r="E13">
        <v>14.14</v>
      </c>
      <c r="F13" s="12" t="s">
        <v>10</v>
      </c>
      <c r="G13">
        <v>14.14</v>
      </c>
    </row>
    <row r="14" spans="1:7" x14ac:dyDescent="0.15">
      <c r="A14" t="s">
        <v>4</v>
      </c>
      <c r="D14" s="6"/>
      <c r="E14">
        <v>15.7</v>
      </c>
      <c r="F14" s="12" t="s">
        <v>10</v>
      </c>
      <c r="G14">
        <v>15.7</v>
      </c>
    </row>
    <row r="15" spans="1:7" x14ac:dyDescent="0.15">
      <c r="A15" t="s">
        <v>143</v>
      </c>
      <c r="D15" s="6"/>
      <c r="E15">
        <v>90.1</v>
      </c>
      <c r="F15" s="12" t="s">
        <v>10</v>
      </c>
      <c r="G15">
        <v>90.1</v>
      </c>
    </row>
    <row r="16" spans="1:7" x14ac:dyDescent="0.15">
      <c r="D16" s="6"/>
    </row>
    <row r="17" spans="1:7" x14ac:dyDescent="0.15">
      <c r="D17" s="6"/>
    </row>
    <row r="18" spans="1:7" x14ac:dyDescent="0.15">
      <c r="A18" s="8" t="s">
        <v>68</v>
      </c>
      <c r="D18" s="6"/>
      <c r="E18" s="9" t="s">
        <v>65</v>
      </c>
      <c r="F18" s="9" t="s">
        <v>138</v>
      </c>
      <c r="G18" s="9" t="s">
        <v>210</v>
      </c>
    </row>
    <row r="19" spans="1:7" x14ac:dyDescent="0.15">
      <c r="A19" t="s">
        <v>66</v>
      </c>
      <c r="D19" s="6"/>
      <c r="E19">
        <v>15.7</v>
      </c>
      <c r="F19">
        <v>16.195</v>
      </c>
      <c r="G19">
        <v>15.7</v>
      </c>
    </row>
    <row r="20" spans="1:7" x14ac:dyDescent="0.15">
      <c r="A20" t="s">
        <v>43</v>
      </c>
      <c r="D20" s="6"/>
      <c r="E20">
        <v>8.3000000000000007</v>
      </c>
      <c r="F20">
        <v>8.1539999999999999</v>
      </c>
      <c r="G20">
        <v>8.3000000000000007</v>
      </c>
    </row>
    <row r="21" spans="1:7" x14ac:dyDescent="0.15">
      <c r="A21" t="s">
        <v>143</v>
      </c>
      <c r="D21" s="6"/>
      <c r="E21">
        <v>68.900000000000006</v>
      </c>
      <c r="F21">
        <v>69.5</v>
      </c>
      <c r="G21">
        <v>68.900000000000006</v>
      </c>
    </row>
    <row r="22" spans="1:7" x14ac:dyDescent="0.15">
      <c r="D22" s="6"/>
    </row>
    <row r="23" spans="1:7" x14ac:dyDescent="0.15">
      <c r="D23" s="6"/>
    </row>
    <row r="24" spans="1:7" x14ac:dyDescent="0.15">
      <c r="A24" s="8" t="s">
        <v>44</v>
      </c>
      <c r="D24" s="6"/>
      <c r="E24" s="9" t="s">
        <v>65</v>
      </c>
      <c r="F24" s="9" t="s">
        <v>138</v>
      </c>
      <c r="G24" s="9" t="s">
        <v>210</v>
      </c>
    </row>
    <row r="25" spans="1:7" x14ac:dyDescent="0.15">
      <c r="A25" t="s">
        <v>45</v>
      </c>
      <c r="D25" s="6"/>
      <c r="E25">
        <v>21.25</v>
      </c>
      <c r="F25" s="12" t="s">
        <v>10</v>
      </c>
      <c r="G25">
        <v>21.25</v>
      </c>
    </row>
    <row r="26" spans="1:7" x14ac:dyDescent="0.15">
      <c r="A26" t="s">
        <v>46</v>
      </c>
      <c r="D26" s="6"/>
      <c r="E26">
        <v>14.35</v>
      </c>
      <c r="F26" s="12" t="s">
        <v>10</v>
      </c>
      <c r="G26">
        <v>14.35</v>
      </c>
    </row>
    <row r="27" spans="1:7" x14ac:dyDescent="0.15">
      <c r="A27" t="s">
        <v>47</v>
      </c>
      <c r="D27" s="6"/>
      <c r="E27">
        <v>10.5</v>
      </c>
      <c r="F27" s="12" t="s">
        <v>10</v>
      </c>
      <c r="G27">
        <v>10.5</v>
      </c>
    </row>
    <row r="28" spans="1:7" x14ac:dyDescent="0.15">
      <c r="A28" t="s">
        <v>143</v>
      </c>
      <c r="D28" s="6"/>
      <c r="E28">
        <v>68.900000000000006</v>
      </c>
      <c r="F28" s="12" t="s">
        <v>10</v>
      </c>
      <c r="G28">
        <v>68.900000000000006</v>
      </c>
    </row>
    <row r="29" spans="1:7" x14ac:dyDescent="0.15">
      <c r="D29" s="6"/>
    </row>
    <row r="30" spans="1:7" x14ac:dyDescent="0.15">
      <c r="A30" s="21"/>
      <c r="B30" s="24"/>
      <c r="C30" s="24"/>
      <c r="D30" s="6"/>
      <c r="E30" s="24"/>
      <c r="F30" s="24"/>
      <c r="G30" s="24"/>
    </row>
    <row r="31" spans="1:7" x14ac:dyDescent="0.15">
      <c r="A31" s="18" t="s">
        <v>93</v>
      </c>
      <c r="B31" s="20"/>
      <c r="C31" s="20"/>
      <c r="D31" s="6"/>
      <c r="E31" s="20" t="s">
        <v>213</v>
      </c>
      <c r="F31" s="20" t="s">
        <v>104</v>
      </c>
      <c r="G31" s="9" t="s">
        <v>210</v>
      </c>
    </row>
    <row r="32" spans="1:7" x14ac:dyDescent="0.15">
      <c r="A32" s="15" t="s">
        <v>212</v>
      </c>
      <c r="B32" s="25"/>
      <c r="C32" s="25"/>
      <c r="D32" s="6"/>
      <c r="E32" s="25" t="s">
        <v>103</v>
      </c>
      <c r="F32" s="25" t="s">
        <v>103</v>
      </c>
      <c r="G32" t="s">
        <v>26</v>
      </c>
    </row>
    <row r="33" spans="1:7" x14ac:dyDescent="0.15">
      <c r="A33" s="15" t="s">
        <v>94</v>
      </c>
      <c r="B33" s="15"/>
      <c r="C33" s="15"/>
      <c r="D33" s="6"/>
      <c r="E33" s="25" t="s">
        <v>103</v>
      </c>
      <c r="F33" s="15" t="s">
        <v>195</v>
      </c>
      <c r="G33" t="s">
        <v>101</v>
      </c>
    </row>
    <row r="34" spans="1:7" x14ac:dyDescent="0.15">
      <c r="A34" s="15" t="s">
        <v>95</v>
      </c>
      <c r="B34" s="26"/>
      <c r="C34" s="26"/>
      <c r="D34" s="6"/>
      <c r="E34" s="25" t="s">
        <v>103</v>
      </c>
      <c r="F34" s="26" t="s">
        <v>102</v>
      </c>
      <c r="G34" t="s">
        <v>26</v>
      </c>
    </row>
    <row r="35" spans="1:7" x14ac:dyDescent="0.15">
      <c r="A35" s="15" t="s">
        <v>96</v>
      </c>
      <c r="B35" s="15"/>
      <c r="C35" s="15"/>
      <c r="D35" s="6"/>
      <c r="E35" s="15" t="s">
        <v>54</v>
      </c>
      <c r="F35" s="15" t="s">
        <v>178</v>
      </c>
      <c r="G35" t="s">
        <v>42</v>
      </c>
    </row>
    <row r="36" spans="1:7" x14ac:dyDescent="0.15">
      <c r="A36" s="15" t="s">
        <v>141</v>
      </c>
      <c r="B36" s="26"/>
      <c r="C36" s="26"/>
      <c r="D36" s="6"/>
      <c r="E36" s="26">
        <v>15</v>
      </c>
      <c r="F36" s="43">
        <v>12</v>
      </c>
      <c r="G36" s="43">
        <v>12</v>
      </c>
    </row>
    <row r="37" spans="1:7" x14ac:dyDescent="0.15">
      <c r="A37" s="15" t="s">
        <v>142</v>
      </c>
      <c r="B37" s="27"/>
      <c r="C37" s="27"/>
      <c r="D37" s="6"/>
      <c r="E37" s="15" t="s">
        <v>18</v>
      </c>
      <c r="F37" s="27" t="s">
        <v>211</v>
      </c>
      <c r="G37" t="s">
        <v>26</v>
      </c>
    </row>
    <row r="38" spans="1:7" x14ac:dyDescent="0.15">
      <c r="A38" s="41"/>
      <c r="B38" s="41"/>
      <c r="C38" s="41"/>
      <c r="D38" s="41"/>
      <c r="E38" s="41"/>
      <c r="F38" s="41"/>
      <c r="G38" s="42"/>
    </row>
  </sheetData>
  <sheetProtection algorithmName="SHA-512" hashValue="V8BSPXmMKCcPYESL1JVeAP6vK2LhdeTaVGfTXxCAIogThS19RlR1yi6i0MO/4cC9jbs9NNkpVrgm8aopC+sjbQ==" saltValue="AkFw+ryb8f3cJHKrJih9OQ==" spinCount="100000" sheet="1" objects="1" scenarios="1"/>
  <phoneticPr fontId="4" type="noConversion"/>
  <pageMargins left="0.75" right="0.75" top="1" bottom="1" header="0.5" footer="0.5"/>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A1:G38"/>
  <sheetViews>
    <sheetView workbookViewId="0">
      <selection activeCell="G42" sqref="G42"/>
    </sheetView>
  </sheetViews>
  <sheetFormatPr baseColWidth="10" defaultRowHeight="13" x14ac:dyDescent="0.15"/>
  <cols>
    <col min="1" max="1" width="15.83203125" customWidth="1"/>
    <col min="2" max="2" width="2.33203125" customWidth="1"/>
    <col min="3" max="3" width="7.5" customWidth="1"/>
    <col min="4" max="4" width="1.6640625" customWidth="1"/>
    <col min="5" max="5" width="20.1640625" customWidth="1"/>
    <col min="6" max="6" width="20" customWidth="1"/>
    <col min="7" max="7" width="20.5" customWidth="1"/>
  </cols>
  <sheetData>
    <row r="1" spans="1:7" x14ac:dyDescent="0.15">
      <c r="A1" s="1" t="s">
        <v>136</v>
      </c>
    </row>
    <row r="2" spans="1:7" x14ac:dyDescent="0.15">
      <c r="A2" s="36"/>
      <c r="B2" s="36"/>
      <c r="C2" s="36"/>
      <c r="D2" s="36"/>
      <c r="E2" s="36"/>
      <c r="F2" s="36"/>
      <c r="G2" s="36"/>
    </row>
    <row r="3" spans="1:7" x14ac:dyDescent="0.15">
      <c r="A3" s="3" t="s">
        <v>5</v>
      </c>
      <c r="B3" s="4"/>
      <c r="C3" s="4"/>
      <c r="D3" s="5"/>
      <c r="E3" s="4"/>
      <c r="F3" s="4"/>
      <c r="G3" s="4"/>
    </row>
    <row r="4" spans="1:7" x14ac:dyDescent="0.15">
      <c r="D4" s="6"/>
      <c r="E4" s="7" t="s">
        <v>23</v>
      </c>
    </row>
    <row r="5" spans="1:7" x14ac:dyDescent="0.15">
      <c r="D5" s="6"/>
    </row>
    <row r="6" spans="1:7" x14ac:dyDescent="0.15">
      <c r="A6" s="8" t="s">
        <v>139</v>
      </c>
      <c r="D6" s="6"/>
      <c r="E6" s="9" t="s">
        <v>65</v>
      </c>
      <c r="F6" s="9" t="s">
        <v>138</v>
      </c>
    </row>
    <row r="7" spans="1:7" x14ac:dyDescent="0.15">
      <c r="A7" t="s">
        <v>66</v>
      </c>
      <c r="D7" s="6"/>
      <c r="E7">
        <v>21.080400000000001</v>
      </c>
      <c r="F7">
        <v>22.99</v>
      </c>
    </row>
    <row r="8" spans="1:7" x14ac:dyDescent="0.15">
      <c r="A8" t="s">
        <v>143</v>
      </c>
      <c r="D8" s="6"/>
      <c r="E8">
        <v>75.790000000000006</v>
      </c>
      <c r="F8">
        <v>84.15</v>
      </c>
    </row>
    <row r="9" spans="1:7" x14ac:dyDescent="0.15">
      <c r="D9" s="6"/>
    </row>
    <row r="10" spans="1:7" x14ac:dyDescent="0.15">
      <c r="D10" s="6"/>
    </row>
    <row r="11" spans="1:7" x14ac:dyDescent="0.15">
      <c r="A11" s="8" t="s">
        <v>9</v>
      </c>
      <c r="D11" s="6"/>
      <c r="E11" s="9" t="s">
        <v>65</v>
      </c>
      <c r="F11" s="9" t="s">
        <v>138</v>
      </c>
    </row>
    <row r="12" spans="1:7" x14ac:dyDescent="0.15">
      <c r="A12" t="s">
        <v>67</v>
      </c>
      <c r="D12" s="6"/>
      <c r="E12" s="11">
        <v>5460</v>
      </c>
      <c r="F12" s="13" t="s">
        <v>10</v>
      </c>
    </row>
    <row r="13" spans="1:7" x14ac:dyDescent="0.15">
      <c r="A13" t="s">
        <v>144</v>
      </c>
      <c r="D13" s="6"/>
      <c r="E13">
        <v>19.4084</v>
      </c>
      <c r="F13" s="12" t="s">
        <v>10</v>
      </c>
    </row>
    <row r="14" spans="1:7" x14ac:dyDescent="0.15">
      <c r="A14" t="s">
        <v>4</v>
      </c>
      <c r="D14" s="6"/>
      <c r="E14">
        <v>21.080400000000001</v>
      </c>
      <c r="F14" s="12" t="s">
        <v>10</v>
      </c>
    </row>
    <row r="15" spans="1:7" x14ac:dyDescent="0.15">
      <c r="A15" t="s">
        <v>143</v>
      </c>
      <c r="D15" s="6"/>
      <c r="E15">
        <v>99.11</v>
      </c>
      <c r="F15" s="12" t="s">
        <v>10</v>
      </c>
    </row>
    <row r="16" spans="1:7" x14ac:dyDescent="0.15">
      <c r="D16" s="6"/>
    </row>
    <row r="17" spans="1:6" x14ac:dyDescent="0.15">
      <c r="D17" s="6"/>
    </row>
    <row r="18" spans="1:6" x14ac:dyDescent="0.15">
      <c r="A18" s="8" t="s">
        <v>68</v>
      </c>
      <c r="D18" s="6"/>
      <c r="E18" s="9" t="s">
        <v>65</v>
      </c>
      <c r="F18" s="9" t="s">
        <v>138</v>
      </c>
    </row>
    <row r="19" spans="1:6" x14ac:dyDescent="0.15">
      <c r="A19" t="s">
        <v>66</v>
      </c>
      <c r="D19" s="6"/>
      <c r="E19">
        <v>21.080400000000001</v>
      </c>
      <c r="F19">
        <v>22.99</v>
      </c>
    </row>
    <row r="20" spans="1:6" x14ac:dyDescent="0.15">
      <c r="A20" t="s">
        <v>43</v>
      </c>
      <c r="D20" s="6"/>
      <c r="E20">
        <v>11.9284</v>
      </c>
      <c r="F20">
        <v>13.42</v>
      </c>
    </row>
    <row r="21" spans="1:6" x14ac:dyDescent="0.15">
      <c r="A21" t="s">
        <v>143</v>
      </c>
      <c r="D21" s="6"/>
      <c r="E21">
        <v>75.790000000000006</v>
      </c>
      <c r="F21">
        <v>84.15</v>
      </c>
    </row>
    <row r="22" spans="1:6" x14ac:dyDescent="0.15">
      <c r="D22" s="6"/>
    </row>
    <row r="23" spans="1:6" x14ac:dyDescent="0.15">
      <c r="D23" s="6"/>
    </row>
    <row r="24" spans="1:6" x14ac:dyDescent="0.15">
      <c r="A24" s="8" t="s">
        <v>44</v>
      </c>
      <c r="D24" s="6"/>
      <c r="E24" s="9" t="s">
        <v>65</v>
      </c>
      <c r="F24" s="9" t="s">
        <v>138</v>
      </c>
    </row>
    <row r="25" spans="1:6" x14ac:dyDescent="0.15">
      <c r="A25" t="s">
        <v>45</v>
      </c>
      <c r="D25" s="6"/>
      <c r="E25">
        <v>24.644400000000001</v>
      </c>
      <c r="F25" s="12" t="s">
        <v>10</v>
      </c>
    </row>
    <row r="26" spans="1:6" x14ac:dyDescent="0.15">
      <c r="A26" t="s">
        <v>46</v>
      </c>
      <c r="D26" s="6"/>
      <c r="E26">
        <v>19.936399999999999</v>
      </c>
      <c r="F26" s="12" t="s">
        <v>10</v>
      </c>
    </row>
    <row r="27" spans="1:6" x14ac:dyDescent="0.15">
      <c r="A27" t="s">
        <v>47</v>
      </c>
      <c r="D27" s="6"/>
      <c r="E27">
        <v>15.5694</v>
      </c>
      <c r="F27" s="12" t="s">
        <v>10</v>
      </c>
    </row>
    <row r="28" spans="1:6" x14ac:dyDescent="0.15">
      <c r="A28" t="s">
        <v>143</v>
      </c>
      <c r="D28" s="6"/>
      <c r="E28">
        <v>75.790000000000006</v>
      </c>
      <c r="F28" s="12" t="s">
        <v>10</v>
      </c>
    </row>
    <row r="29" spans="1:6" x14ac:dyDescent="0.15">
      <c r="D29" s="6"/>
    </row>
    <row r="30" spans="1:6" x14ac:dyDescent="0.15">
      <c r="A30" s="21"/>
      <c r="B30" s="24"/>
      <c r="C30" s="24"/>
      <c r="D30" s="6"/>
      <c r="E30" s="24"/>
      <c r="F30" s="24"/>
    </row>
    <row r="31" spans="1:6" x14ac:dyDescent="0.15">
      <c r="A31" s="18" t="s">
        <v>93</v>
      </c>
      <c r="B31" s="20"/>
      <c r="C31" s="20"/>
      <c r="D31" s="6"/>
      <c r="E31" s="20" t="s">
        <v>213</v>
      </c>
      <c r="F31" s="20" t="s">
        <v>19</v>
      </c>
    </row>
    <row r="32" spans="1:6" x14ac:dyDescent="0.15">
      <c r="A32" s="15" t="s">
        <v>212</v>
      </c>
      <c r="B32" s="25"/>
      <c r="C32" s="25"/>
      <c r="D32" s="6"/>
      <c r="E32" s="25" t="s">
        <v>28</v>
      </c>
      <c r="F32" s="25" t="s">
        <v>85</v>
      </c>
    </row>
    <row r="33" spans="1:7" x14ac:dyDescent="0.15">
      <c r="A33" s="15" t="s">
        <v>94</v>
      </c>
      <c r="B33" s="15"/>
      <c r="C33" s="15"/>
      <c r="D33" s="6"/>
      <c r="E33" s="15" t="s">
        <v>17</v>
      </c>
      <c r="F33" s="15" t="s">
        <v>56</v>
      </c>
    </row>
    <row r="34" spans="1:7" x14ac:dyDescent="0.15">
      <c r="A34" s="15" t="s">
        <v>95</v>
      </c>
      <c r="B34" s="26"/>
      <c r="C34" s="26"/>
      <c r="D34" s="6"/>
      <c r="E34" s="26" t="s">
        <v>89</v>
      </c>
      <c r="F34" s="26">
        <v>90</v>
      </c>
    </row>
    <row r="35" spans="1:7" x14ac:dyDescent="0.15">
      <c r="A35" s="15" t="s">
        <v>96</v>
      </c>
      <c r="B35" s="15"/>
      <c r="C35" s="15"/>
      <c r="D35" s="6"/>
      <c r="E35" s="15" t="s">
        <v>54</v>
      </c>
      <c r="F35" s="15" t="s">
        <v>86</v>
      </c>
    </row>
    <row r="36" spans="1:7" x14ac:dyDescent="0.15">
      <c r="A36" s="15" t="s">
        <v>141</v>
      </c>
      <c r="B36" s="26"/>
      <c r="C36" s="26"/>
      <c r="D36" s="6"/>
      <c r="E36" s="26">
        <v>15</v>
      </c>
      <c r="F36" s="26" t="s">
        <v>54</v>
      </c>
    </row>
    <row r="37" spans="1:7" x14ac:dyDescent="0.15">
      <c r="A37" s="15" t="s">
        <v>142</v>
      </c>
      <c r="B37" s="27"/>
      <c r="C37" s="27"/>
      <c r="D37" s="6"/>
      <c r="E37" s="15" t="s">
        <v>18</v>
      </c>
      <c r="F37" s="27" t="s">
        <v>211</v>
      </c>
    </row>
    <row r="38" spans="1:7" x14ac:dyDescent="0.15">
      <c r="A38" s="34"/>
      <c r="B38" s="34"/>
      <c r="C38" s="34"/>
      <c r="D38" s="34"/>
      <c r="E38" s="34"/>
      <c r="F38" s="34"/>
      <c r="G38" s="35"/>
    </row>
  </sheetData>
  <sheetProtection algorithmName="SHA-512" hashValue="/SVDQsu7XXrW9XeH/Iig/9XTiZ8JswX8aqanzQqXl/ciXZBq+PxM3BREP9kcYliTu9kAQH5FAmj18O8O7/WPGw==" saltValue="/CjPW/OqkXtwAlxlJvC6/A==" spinCount="100000" sheet="1" objects="1" scenarios="1"/>
  <phoneticPr fontId="4" type="noConversion"/>
  <pageMargins left="0.75" right="0.75" top="1" bottom="1" header="0.5" footer="0.5"/>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G38"/>
  <sheetViews>
    <sheetView workbookViewId="0">
      <selection activeCell="G45" sqref="G45"/>
    </sheetView>
  </sheetViews>
  <sheetFormatPr baseColWidth="10" defaultRowHeight="13" x14ac:dyDescent="0.15"/>
  <cols>
    <col min="1" max="1" width="15.83203125" customWidth="1"/>
    <col min="2" max="2" width="2.33203125" customWidth="1"/>
    <col min="3" max="3" width="7.5" customWidth="1"/>
    <col min="4" max="4" width="1.6640625" customWidth="1"/>
    <col min="5" max="5" width="20.1640625" customWidth="1"/>
    <col min="6" max="6" width="20" customWidth="1"/>
    <col min="7" max="7" width="20.5" customWidth="1"/>
  </cols>
  <sheetData>
    <row r="1" spans="1:7" x14ac:dyDescent="0.15">
      <c r="A1" s="1" t="s">
        <v>136</v>
      </c>
    </row>
    <row r="2" spans="1:7" x14ac:dyDescent="0.15">
      <c r="A2" s="2"/>
      <c r="B2" s="2"/>
      <c r="C2" s="2"/>
      <c r="D2" s="2"/>
      <c r="E2" s="2"/>
      <c r="F2" s="2"/>
      <c r="G2" s="2"/>
    </row>
    <row r="3" spans="1:7" x14ac:dyDescent="0.15">
      <c r="A3" s="3" t="s">
        <v>5</v>
      </c>
      <c r="B3" s="4"/>
      <c r="C3" s="4"/>
      <c r="D3" s="5"/>
      <c r="E3" s="4"/>
      <c r="F3" s="4"/>
      <c r="G3" s="4"/>
    </row>
    <row r="4" spans="1:7" x14ac:dyDescent="0.15">
      <c r="D4" s="6"/>
      <c r="E4" s="7" t="s">
        <v>137</v>
      </c>
    </row>
    <row r="5" spans="1:7" x14ac:dyDescent="0.15">
      <c r="D5" s="6"/>
    </row>
    <row r="6" spans="1:7" x14ac:dyDescent="0.15">
      <c r="A6" s="8" t="s">
        <v>139</v>
      </c>
      <c r="D6" s="6"/>
      <c r="E6" s="9" t="s">
        <v>65</v>
      </c>
      <c r="F6" s="9" t="s">
        <v>138</v>
      </c>
    </row>
    <row r="7" spans="1:7" x14ac:dyDescent="0.15">
      <c r="A7" t="s">
        <v>66</v>
      </c>
      <c r="D7" s="6"/>
      <c r="E7">
        <v>20.13</v>
      </c>
      <c r="F7">
        <v>21.504999999999999</v>
      </c>
    </row>
    <row r="8" spans="1:7" x14ac:dyDescent="0.15">
      <c r="A8" t="s">
        <v>143</v>
      </c>
      <c r="D8" s="6"/>
      <c r="E8">
        <v>73.48</v>
      </c>
      <c r="F8">
        <v>77</v>
      </c>
    </row>
    <row r="9" spans="1:7" x14ac:dyDescent="0.15">
      <c r="D9" s="6"/>
    </row>
    <row r="10" spans="1:7" x14ac:dyDescent="0.15">
      <c r="D10" s="6"/>
    </row>
    <row r="11" spans="1:7" x14ac:dyDescent="0.15">
      <c r="A11" s="8" t="s">
        <v>9</v>
      </c>
      <c r="D11" s="6"/>
      <c r="E11" s="9" t="s">
        <v>65</v>
      </c>
      <c r="F11" s="9" t="s">
        <v>138</v>
      </c>
    </row>
    <row r="12" spans="1:7" x14ac:dyDescent="0.15">
      <c r="A12" t="s">
        <v>67</v>
      </c>
      <c r="D12" s="6"/>
      <c r="E12" s="11">
        <v>5460</v>
      </c>
      <c r="F12" s="13" t="s">
        <v>10</v>
      </c>
    </row>
    <row r="13" spans="1:7" x14ac:dyDescent="0.15">
      <c r="A13" t="s">
        <v>144</v>
      </c>
      <c r="D13" s="6"/>
      <c r="E13">
        <v>18.436</v>
      </c>
      <c r="F13" s="12" t="s">
        <v>10</v>
      </c>
    </row>
    <row r="14" spans="1:7" x14ac:dyDescent="0.15">
      <c r="A14" t="s">
        <v>4</v>
      </c>
      <c r="D14" s="6"/>
      <c r="E14">
        <v>20.13</v>
      </c>
      <c r="F14" s="12" t="s">
        <v>10</v>
      </c>
    </row>
    <row r="15" spans="1:7" x14ac:dyDescent="0.15">
      <c r="A15" t="s">
        <v>143</v>
      </c>
      <c r="D15" s="6"/>
      <c r="E15">
        <v>96.8</v>
      </c>
      <c r="F15" s="12" t="s">
        <v>10</v>
      </c>
    </row>
    <row r="16" spans="1:7" x14ac:dyDescent="0.15">
      <c r="D16" s="6"/>
    </row>
    <row r="17" spans="1:6" x14ac:dyDescent="0.15">
      <c r="D17" s="6"/>
    </row>
    <row r="18" spans="1:6" x14ac:dyDescent="0.15">
      <c r="A18" s="8" t="s">
        <v>68</v>
      </c>
      <c r="D18" s="6"/>
      <c r="E18" s="9" t="s">
        <v>65</v>
      </c>
      <c r="F18" s="9" t="s">
        <v>138</v>
      </c>
    </row>
    <row r="19" spans="1:6" x14ac:dyDescent="0.15">
      <c r="A19" t="s">
        <v>66</v>
      </c>
      <c r="D19" s="6"/>
      <c r="E19">
        <v>20.13</v>
      </c>
      <c r="F19">
        <v>23.65</v>
      </c>
    </row>
    <row r="20" spans="1:6" x14ac:dyDescent="0.15">
      <c r="A20" t="s">
        <v>43</v>
      </c>
      <c r="D20" s="6"/>
      <c r="E20">
        <v>10.23</v>
      </c>
      <c r="F20">
        <v>12.65</v>
      </c>
    </row>
    <row r="21" spans="1:6" x14ac:dyDescent="0.15">
      <c r="A21" t="s">
        <v>143</v>
      </c>
      <c r="D21" s="6"/>
      <c r="E21">
        <v>73.48</v>
      </c>
      <c r="F21">
        <v>85.8</v>
      </c>
    </row>
    <row r="22" spans="1:6" x14ac:dyDescent="0.15">
      <c r="D22" s="6"/>
    </row>
    <row r="23" spans="1:6" x14ac:dyDescent="0.15">
      <c r="D23" s="6"/>
    </row>
    <row r="24" spans="1:6" x14ac:dyDescent="0.15">
      <c r="A24" s="8" t="s">
        <v>44</v>
      </c>
      <c r="D24" s="6"/>
      <c r="E24" s="9" t="s">
        <v>65</v>
      </c>
      <c r="F24" s="9" t="s">
        <v>138</v>
      </c>
    </row>
    <row r="25" spans="1:6" x14ac:dyDescent="0.15">
      <c r="A25" t="s">
        <v>45</v>
      </c>
      <c r="D25" s="6"/>
      <c r="E25">
        <v>24.86</v>
      </c>
      <c r="F25" s="12" t="s">
        <v>10</v>
      </c>
    </row>
    <row r="26" spans="1:6" x14ac:dyDescent="0.15">
      <c r="A26" t="s">
        <v>46</v>
      </c>
      <c r="D26" s="6"/>
      <c r="E26">
        <v>19.25</v>
      </c>
      <c r="F26" s="12" t="s">
        <v>10</v>
      </c>
    </row>
    <row r="27" spans="1:6" x14ac:dyDescent="0.15">
      <c r="A27" t="s">
        <v>47</v>
      </c>
      <c r="D27" s="6"/>
      <c r="E27">
        <v>14.08</v>
      </c>
      <c r="F27" s="12" t="s">
        <v>10</v>
      </c>
    </row>
    <row r="28" spans="1:6" x14ac:dyDescent="0.15">
      <c r="A28" t="s">
        <v>143</v>
      </c>
      <c r="D28" s="6"/>
      <c r="E28">
        <v>73.48</v>
      </c>
      <c r="F28" s="12" t="s">
        <v>10</v>
      </c>
    </row>
    <row r="29" spans="1:6" x14ac:dyDescent="0.15">
      <c r="D29" s="6"/>
    </row>
    <row r="30" spans="1:6" x14ac:dyDescent="0.15">
      <c r="A30" s="21"/>
      <c r="B30" s="24"/>
      <c r="C30" s="24"/>
      <c r="D30" s="6"/>
      <c r="E30" s="24"/>
      <c r="F30" s="24"/>
    </row>
    <row r="31" spans="1:6" x14ac:dyDescent="0.15">
      <c r="A31" s="18" t="s">
        <v>93</v>
      </c>
      <c r="B31" s="20"/>
      <c r="C31" s="20"/>
      <c r="D31" s="6"/>
      <c r="E31" s="20" t="s">
        <v>213</v>
      </c>
      <c r="F31" s="20" t="s">
        <v>19</v>
      </c>
    </row>
    <row r="32" spans="1:6" x14ac:dyDescent="0.15">
      <c r="A32" s="15" t="s">
        <v>212</v>
      </c>
      <c r="B32" s="25"/>
      <c r="C32" s="25"/>
      <c r="D32" s="6"/>
      <c r="E32" s="25" t="s">
        <v>28</v>
      </c>
      <c r="F32" s="25" t="s">
        <v>24</v>
      </c>
    </row>
    <row r="33" spans="1:7" x14ac:dyDescent="0.15">
      <c r="A33" s="15" t="s">
        <v>94</v>
      </c>
      <c r="B33" s="15"/>
      <c r="C33" s="15"/>
      <c r="D33" s="6"/>
      <c r="E33" s="15" t="s">
        <v>17</v>
      </c>
      <c r="F33" s="15" t="s">
        <v>56</v>
      </c>
    </row>
    <row r="34" spans="1:7" x14ac:dyDescent="0.15">
      <c r="A34" s="15" t="s">
        <v>95</v>
      </c>
      <c r="B34" s="26"/>
      <c r="C34" s="26"/>
      <c r="D34" s="6"/>
      <c r="E34" s="26" t="s">
        <v>30</v>
      </c>
      <c r="F34" s="26">
        <v>90</v>
      </c>
    </row>
    <row r="35" spans="1:7" x14ac:dyDescent="0.15">
      <c r="A35" s="15" t="s">
        <v>96</v>
      </c>
      <c r="B35" s="15"/>
      <c r="C35" s="15"/>
      <c r="D35" s="6"/>
      <c r="E35" s="15" t="s">
        <v>29</v>
      </c>
      <c r="F35" s="15" t="s">
        <v>27</v>
      </c>
    </row>
    <row r="36" spans="1:7" x14ac:dyDescent="0.15">
      <c r="A36" s="15" t="s">
        <v>141</v>
      </c>
      <c r="B36" s="26"/>
      <c r="C36" s="26"/>
      <c r="D36" s="6"/>
      <c r="E36" s="26">
        <v>16</v>
      </c>
      <c r="F36" s="26" t="s">
        <v>54</v>
      </c>
    </row>
    <row r="37" spans="1:7" x14ac:dyDescent="0.15">
      <c r="A37" s="15" t="s">
        <v>142</v>
      </c>
      <c r="B37" s="27"/>
      <c r="C37" s="27"/>
      <c r="D37" s="6"/>
      <c r="E37" s="15" t="s">
        <v>18</v>
      </c>
      <c r="F37" s="27" t="s">
        <v>211</v>
      </c>
    </row>
    <row r="38" spans="1:7" x14ac:dyDescent="0.15">
      <c r="A38" s="23"/>
      <c r="B38" s="23"/>
      <c r="C38" s="23"/>
      <c r="D38" s="23"/>
      <c r="E38" s="23"/>
      <c r="F38" s="23"/>
      <c r="G38" s="10"/>
    </row>
  </sheetData>
  <sheetProtection algorithmName="SHA-512" hashValue="81tP4/E8lbb1roXcMC/yWa7+tDJ4qOORBuE95sLQa2ze9B0ZpgRtYb5CTMRQRTF6AzRy083b3ae2DgCvtFrTlg==" saltValue="ssspG5lC/eyeP+F9OcaPcA==" spinCount="100000" sheet="1" objects="1" scenarios="1"/>
  <phoneticPr fontId="4" type="noConversion"/>
  <pageMargins left="0.75" right="0.75" top="1" bottom="1" header="0.5" footer="0.5"/>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421B3-509B-B443-AB3C-B6319E60E743}">
  <sheetPr codeName="Sheet21"/>
  <dimension ref="A1:OT3630"/>
  <sheetViews>
    <sheetView topLeftCell="A14" zoomScale="130" zoomScaleNormal="130" workbookViewId="0">
      <selection activeCell="O14" sqref="O1:R1048576"/>
    </sheetView>
  </sheetViews>
  <sheetFormatPr baseColWidth="10" defaultRowHeight="14" x14ac:dyDescent="0.15"/>
  <cols>
    <col min="1" max="1" width="17.1640625" style="159" customWidth="1"/>
    <col min="2" max="2" width="21.1640625" style="159" customWidth="1"/>
    <col min="3" max="7" width="11.83203125" style="159" customWidth="1"/>
    <col min="8" max="9" width="11.83203125" style="159" hidden="1" customWidth="1"/>
    <col min="10" max="14" width="11.83203125" style="159" customWidth="1"/>
    <col min="15" max="18" width="11.83203125" style="159" hidden="1" customWidth="1"/>
    <col min="19" max="22" width="11.83203125" style="159" customWidth="1"/>
    <col min="23" max="33" width="7.5" customWidth="1"/>
    <col min="411" max="16384" width="10.83203125" style="159"/>
  </cols>
  <sheetData>
    <row r="1" spans="1:410" s="140" customFormat="1" x14ac:dyDescent="0.15">
      <c r="A1" s="243" t="s">
        <v>338</v>
      </c>
      <c r="B1" s="243"/>
      <c r="C1" s="243"/>
      <c r="D1" s="243"/>
      <c r="E1" s="243"/>
      <c r="F1" s="243"/>
      <c r="G1" s="241"/>
      <c r="H1" s="241"/>
      <c r="I1" s="241"/>
      <c r="J1" s="241"/>
      <c r="K1" s="241"/>
      <c r="L1" s="241"/>
      <c r="M1" s="241"/>
      <c r="N1" s="241"/>
      <c r="O1" s="241"/>
      <c r="P1" s="241"/>
      <c r="Q1" s="241"/>
      <c r="R1" s="241"/>
      <c r="S1" s="241"/>
      <c r="T1" s="241"/>
      <c r="U1" s="241"/>
      <c r="V1" s="241"/>
      <c r="W1" s="242"/>
      <c r="X1" s="242"/>
      <c r="Y1" s="242"/>
      <c r="Z1" s="242"/>
      <c r="AA1" s="242"/>
      <c r="AB1" s="242"/>
      <c r="AC1" s="242"/>
      <c r="AD1" s="242"/>
      <c r="AE1" s="242"/>
      <c r="AF1" s="242"/>
      <c r="AG1" s="242"/>
      <c r="AH1" s="242"/>
      <c r="AI1" s="242"/>
      <c r="AJ1" s="242"/>
      <c r="AK1" s="242"/>
      <c r="AL1" s="242"/>
      <c r="AM1" s="242"/>
      <c r="AN1" s="242"/>
      <c r="AO1" s="242"/>
      <c r="AP1" s="242"/>
      <c r="AQ1" s="242"/>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row>
    <row r="2" spans="1:410" s="140" customFormat="1" x14ac:dyDescent="0.15">
      <c r="A2" s="244" t="s">
        <v>339</v>
      </c>
      <c r="B2" s="243"/>
      <c r="C2" s="243"/>
      <c r="D2" s="243"/>
      <c r="E2" s="243"/>
      <c r="F2" s="243"/>
      <c r="G2" s="241"/>
      <c r="H2" s="241"/>
      <c r="I2" s="241"/>
      <c r="J2" s="241"/>
      <c r="K2" s="241"/>
      <c r="L2" s="241"/>
      <c r="M2" s="241"/>
      <c r="N2" s="241"/>
      <c r="O2" s="241"/>
      <c r="P2" s="241"/>
      <c r="Q2" s="241"/>
      <c r="R2" s="241"/>
      <c r="S2" s="241"/>
      <c r="T2" s="241"/>
      <c r="U2" s="241"/>
      <c r="V2" s="241"/>
      <c r="W2" s="242"/>
      <c r="X2" s="242"/>
      <c r="Y2" s="242"/>
      <c r="Z2" s="242"/>
      <c r="AA2" s="242"/>
      <c r="AB2" s="242"/>
      <c r="AC2" s="242"/>
      <c r="AD2" s="242"/>
      <c r="AE2" s="242"/>
      <c r="AF2" s="242"/>
      <c r="AG2" s="242"/>
      <c r="AH2" s="242"/>
      <c r="AI2" s="242"/>
      <c r="AJ2" s="242"/>
      <c r="AK2" s="242"/>
      <c r="AL2" s="242"/>
      <c r="AM2" s="242"/>
      <c r="AN2" s="242"/>
      <c r="AO2" s="242"/>
      <c r="AP2" s="242"/>
      <c r="AQ2" s="24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row>
    <row r="3" spans="1:410" s="140" customFormat="1" ht="15" thickBot="1" x14ac:dyDescent="0.2">
      <c r="A3" s="243"/>
      <c r="B3" s="243"/>
      <c r="C3" s="243"/>
      <c r="D3" s="243"/>
      <c r="E3" s="243"/>
      <c r="F3" s="243"/>
      <c r="G3" s="241"/>
      <c r="H3" s="241"/>
      <c r="I3" s="241"/>
      <c r="J3" s="241"/>
      <c r="K3" s="241"/>
      <c r="L3" s="241"/>
      <c r="M3" s="241"/>
      <c r="N3" s="241"/>
      <c r="O3" s="241"/>
      <c r="P3" s="241"/>
      <c r="Q3" s="241"/>
      <c r="R3" s="241"/>
      <c r="S3" s="241"/>
      <c r="T3" s="241"/>
      <c r="U3" s="241"/>
      <c r="V3" s="241"/>
      <c r="W3" s="242"/>
      <c r="X3" s="242"/>
      <c r="Y3" s="242"/>
      <c r="Z3" s="242"/>
      <c r="AA3" s="242"/>
      <c r="AB3" s="242"/>
      <c r="AC3" s="242"/>
      <c r="AD3" s="242"/>
      <c r="AE3" s="242"/>
      <c r="AF3" s="242"/>
      <c r="AG3" s="242"/>
      <c r="AH3" s="242"/>
      <c r="AI3" s="242"/>
      <c r="AJ3" s="242"/>
      <c r="AK3" s="242"/>
      <c r="AL3" s="242"/>
      <c r="AM3" s="242"/>
      <c r="AN3" s="242"/>
      <c r="AO3" s="242"/>
      <c r="AP3" s="242"/>
      <c r="AQ3" s="242"/>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row>
    <row r="4" spans="1:410" x14ac:dyDescent="0.15">
      <c r="A4" s="78" t="s">
        <v>340</v>
      </c>
      <c r="B4" s="79"/>
      <c r="C4" s="79"/>
      <c r="D4" s="79"/>
      <c r="E4" s="79"/>
      <c r="F4" s="79"/>
      <c r="G4" s="79"/>
      <c r="H4" s="79"/>
      <c r="I4" s="79"/>
      <c r="J4" s="79"/>
      <c r="K4" s="79"/>
      <c r="L4" s="79"/>
      <c r="M4" s="79"/>
      <c r="N4" s="79"/>
      <c r="O4" s="79"/>
      <c r="P4" s="79"/>
      <c r="Q4" s="79"/>
      <c r="R4" s="79"/>
      <c r="S4" s="79"/>
      <c r="T4" s="79"/>
      <c r="U4" s="79"/>
      <c r="V4" s="80"/>
      <c r="W4" s="242"/>
      <c r="X4" s="242"/>
      <c r="Y4" s="242"/>
      <c r="Z4" s="242"/>
      <c r="AA4" s="242"/>
      <c r="AB4" s="242"/>
      <c r="AC4" s="242"/>
      <c r="AD4" s="242"/>
      <c r="AE4" s="242"/>
      <c r="AF4" s="242"/>
      <c r="AG4" s="242"/>
      <c r="AH4" s="242"/>
      <c r="AI4" s="242"/>
      <c r="AJ4" s="242"/>
      <c r="AK4" s="242"/>
      <c r="AL4" s="242"/>
      <c r="AM4" s="242"/>
      <c r="AN4" s="242"/>
      <c r="AO4" s="242"/>
      <c r="AP4" s="242"/>
      <c r="AQ4" s="242"/>
    </row>
    <row r="5" spans="1:410" x14ac:dyDescent="0.15">
      <c r="A5" s="81" t="s">
        <v>107</v>
      </c>
      <c r="B5" s="32"/>
      <c r="C5" s="101">
        <v>1500</v>
      </c>
      <c r="D5" s="32"/>
      <c r="E5" s="32"/>
      <c r="F5" s="32"/>
      <c r="G5" s="32"/>
      <c r="H5" s="32"/>
      <c r="I5" s="32"/>
      <c r="J5" s="32"/>
      <c r="K5" s="32"/>
      <c r="L5" s="32"/>
      <c r="M5" s="32"/>
      <c r="N5" s="32"/>
      <c r="O5" s="32"/>
      <c r="P5" s="32"/>
      <c r="Q5" s="32"/>
      <c r="R5" s="32"/>
      <c r="S5" s="32"/>
      <c r="T5" s="32"/>
      <c r="U5" s="32"/>
      <c r="V5" s="82"/>
      <c r="W5" s="242"/>
      <c r="X5" s="242"/>
      <c r="Y5" s="242"/>
      <c r="Z5" s="242"/>
      <c r="AA5" s="242"/>
      <c r="AB5" s="242"/>
      <c r="AC5" s="242"/>
      <c r="AD5" s="242"/>
      <c r="AE5" s="242"/>
      <c r="AF5" s="242"/>
      <c r="AG5" s="242"/>
      <c r="AH5" s="242"/>
      <c r="AI5" s="242"/>
      <c r="AJ5" s="242"/>
      <c r="AK5" s="242"/>
      <c r="AL5" s="242"/>
      <c r="AM5" s="242"/>
      <c r="AN5" s="242"/>
      <c r="AO5" s="242"/>
      <c r="AP5" s="242"/>
      <c r="AQ5" s="242"/>
    </row>
    <row r="6" spans="1:410" x14ac:dyDescent="0.15">
      <c r="A6" s="81"/>
      <c r="B6" s="32"/>
      <c r="C6" s="32"/>
      <c r="D6" s="32"/>
      <c r="E6" s="32"/>
      <c r="F6" s="32"/>
      <c r="G6" s="32"/>
      <c r="H6" s="32"/>
      <c r="I6" s="32"/>
      <c r="J6" s="32"/>
      <c r="K6" s="32"/>
      <c r="L6" s="32"/>
      <c r="M6" s="32"/>
      <c r="N6" s="32"/>
      <c r="O6" s="32"/>
      <c r="P6" s="32"/>
      <c r="Q6" s="32"/>
      <c r="R6" s="32"/>
      <c r="S6" s="32"/>
      <c r="T6" s="32"/>
      <c r="U6" s="32"/>
      <c r="V6" s="82"/>
      <c r="W6" s="242"/>
      <c r="X6" s="242"/>
      <c r="Y6" s="242"/>
      <c r="Z6" s="242"/>
      <c r="AA6" s="242"/>
      <c r="AB6" s="242"/>
      <c r="AC6" s="242"/>
      <c r="AD6" s="242"/>
      <c r="AE6" s="242"/>
      <c r="AF6" s="242"/>
      <c r="AG6" s="242"/>
      <c r="AH6" s="242"/>
      <c r="AI6" s="242"/>
      <c r="AJ6" s="242"/>
      <c r="AK6" s="242"/>
      <c r="AL6" s="242"/>
      <c r="AM6" s="242"/>
      <c r="AN6" s="242"/>
      <c r="AO6" s="242"/>
      <c r="AP6" s="242"/>
      <c r="AQ6" s="242"/>
    </row>
    <row r="7" spans="1:410" ht="71" customHeight="1" x14ac:dyDescent="0.15">
      <c r="A7" s="179" t="s">
        <v>112</v>
      </c>
      <c r="B7" s="180" t="s">
        <v>108</v>
      </c>
      <c r="C7" s="186" t="s">
        <v>109</v>
      </c>
      <c r="D7" s="186" t="s">
        <v>341</v>
      </c>
      <c r="E7" s="186" t="s">
        <v>342</v>
      </c>
      <c r="F7" s="186" t="s">
        <v>199</v>
      </c>
      <c r="G7" s="180" t="s">
        <v>6</v>
      </c>
      <c r="H7" s="189" t="s">
        <v>343</v>
      </c>
      <c r="I7" s="190" t="s">
        <v>201</v>
      </c>
      <c r="J7" s="181" t="s">
        <v>344</v>
      </c>
      <c r="K7" s="183" t="s">
        <v>203</v>
      </c>
      <c r="L7" s="183" t="s">
        <v>232</v>
      </c>
      <c r="M7" s="183" t="s">
        <v>233</v>
      </c>
      <c r="N7" s="183" t="s">
        <v>234</v>
      </c>
      <c r="O7" s="194" t="s">
        <v>345</v>
      </c>
      <c r="P7" s="194" t="s">
        <v>346</v>
      </c>
      <c r="Q7" s="193" t="s">
        <v>347</v>
      </c>
      <c r="R7" s="193" t="s">
        <v>348</v>
      </c>
      <c r="S7" s="184" t="s">
        <v>349</v>
      </c>
      <c r="T7" s="184" t="s">
        <v>350</v>
      </c>
      <c r="U7" s="183" t="s">
        <v>129</v>
      </c>
      <c r="V7" s="185" t="s">
        <v>130</v>
      </c>
      <c r="W7" s="242"/>
      <c r="X7" s="242"/>
      <c r="Y7" s="242"/>
      <c r="Z7" s="242"/>
      <c r="AA7" s="242"/>
      <c r="AB7" s="242"/>
      <c r="AC7" s="242"/>
      <c r="AD7" s="242"/>
      <c r="AE7" s="242"/>
      <c r="AF7" s="242"/>
      <c r="AG7" s="242"/>
      <c r="AH7" s="242"/>
      <c r="AI7" s="242"/>
      <c r="AJ7" s="242"/>
      <c r="AK7" s="242"/>
      <c r="AL7" s="242"/>
      <c r="AM7" s="242"/>
      <c r="AN7" s="242"/>
      <c r="AO7" s="242"/>
      <c r="AP7" s="242"/>
      <c r="AQ7" s="242"/>
    </row>
    <row r="8" spans="1:410" x14ac:dyDescent="0.15">
      <c r="A8" s="139" t="str">
        <f>'Tariffs 2022'!K2</f>
        <v>ActewAGL</v>
      </c>
      <c r="B8" s="140" t="str">
        <f>'Tariffs 2022'!L2</f>
        <v>Simple Saver</v>
      </c>
      <c r="C8" s="141">
        <f>IF('Tariffs 2022'!BP2=0,91*'Tariffs 2022'!M2/100,(91*'Tariffs 2022'!M2/100)+'Tariffs 2022'!BP2/4)</f>
        <v>81.676636363636362</v>
      </c>
      <c r="D8" s="141">
        <f>IF('Tariffs 2022'!O2="",$C$5*'Tariffs 2022'!N2/100,IF($C$5&gt;='Tariffs 2022'!P2,('Tariffs 2022'!P2*'Tariffs 2022'!N2/100),($C$5*'Tariffs 2022'!N2/100)))</f>
        <v>283.36363636363637</v>
      </c>
      <c r="E8" s="141">
        <f>IF(AND('Tariffs 2022'!P2&gt;0,'Tariffs 2022'!R2&gt;0),IF($C$5&lt;'Tariffs 2022'!P2,0,IF($C$5&lt;=('Tariffs 2022'!R2+'Tariffs 2022'!P2),(($C$5-'Tariffs 2022'!P2)*'Tariffs 2022'!Q2/100),(('Tariffs 2022'!R2)*'Tariffs 2022'!Q2/100))),0)</f>
        <v>0</v>
      </c>
      <c r="F8" s="141">
        <f>IF(AND('Tariffs 2022'!R2&gt;0,'Tariffs 2022'!T2&gt;0),IF(($C$5&lt;'Tariffs 2022'!T2),(0),($C$5-'Tariffs 2022'!T2)*'Tariffs 2022'!U2/100),IF(AND('Tariffs 2022'!R2&gt;0,'Tariffs 2022'!T2=""),IF(($C$5&lt;'Tariffs 2022'!R2+'Tariffs 2022'!P2),(0),(($C$5-('Tariffs 2022'!R2+'Tariffs 2022'!P2))*'Tariffs 2022'!S2/100)),IF(AND('Tariffs 2022'!P2&gt;0,'Tariffs 2022'!R2=""&gt;0),IF(($C$5&lt;'Tariffs 2022'!P2),(0),($C$5-'Tariffs 2022'!P2)*'Tariffs 2022'!Q2/100),0)))</f>
        <v>0</v>
      </c>
      <c r="G8" s="141">
        <f>SUM(C8:F8)</f>
        <v>365.04027272727274</v>
      </c>
      <c r="H8" s="141">
        <f t="shared" ref="H8:H12" si="0">(G8-C8)*4</f>
        <v>1133.4545454545455</v>
      </c>
      <c r="I8" s="141">
        <f t="shared" ref="I8:I12" si="1">G8*4</f>
        <v>1460.1610909090909</v>
      </c>
      <c r="J8" s="142">
        <f t="shared" ref="J8:J12" si="2">I8*1.1</f>
        <v>1606.1772000000001</v>
      </c>
      <c r="K8" s="140">
        <f>'Tariffs 2022'!AZ2</f>
        <v>0</v>
      </c>
      <c r="L8" s="140">
        <f>'Tariffs 2022'!BA2</f>
        <v>0</v>
      </c>
      <c r="M8" s="140">
        <f>'Tariffs 2022'!BB2</f>
        <v>0</v>
      </c>
      <c r="N8" s="140">
        <f>'Tariffs 2022'!BC2</f>
        <v>0</v>
      </c>
      <c r="O8" s="143" t="str">
        <f t="shared" ref="O8:O12" si="3">IF(SUM(K8:N8)=0,"No discount",IF(K8&gt;0,"Guaranteed off bill",IF(L8&gt;0,"Guaranteed off usage",IF(M8&gt;0,"Pay-on-time off bill","Pay-on-time off usage"))))</f>
        <v>No discount</v>
      </c>
      <c r="P8" s="143" t="str">
        <f t="shared" ref="P8:P12" si="4">IF(OR(A8="Origin Energy",A8="Red Energy",A8="Powershop"),"Inclusive","Exclusive")</f>
        <v>Exclusive</v>
      </c>
      <c r="Q8" s="191">
        <f t="shared" ref="Q8:Q12" si="5">IF(AND(O8="Guaranteed off bill",P8="Inclusive"),((I8*1.1)-((I8*1.1)*K8/100))/1.1,IF(AND(O8="Guaranteed off usage",P8="Inclusive"),((I8*1.1)-((H8*1.1)*L8/100))/1.1,IF(AND(O8="Guaranteed off bill",P8="Exclusive"),I8-(I8*K8/100),IF(AND(O8="Guaranteed off usage",P8="Exclusive"),I8-(H8*L8/100),IF(P8="Inclusive",((I8*1.1))/1.1,I8)))))</f>
        <v>1460.1610909090909</v>
      </c>
      <c r="R8" s="191">
        <f t="shared" ref="R8:R12" si="6">IF(AND(O8="Pay-on-time off bill",P8="Inclusive"),((Q8*1.1)-((Q8*1.1)*M8/100))/1.1,IF(AND(O8="Pay-on-time off usage",P8="Inclusive"),((Q8*1.1)-((H8*1.1)*N8/100))/1.1,IF(AND(O8="Pay-on-time off bill",P8="Exclusive"),Q8-(Q8*M8/100),IF(AND(O8="Pay-on-time off usage",P8="Exclusive"),Q8-(H8*N8/100),IF(P8="Inclusive",((Q8*1.1))/1.1,Q8)))))</f>
        <v>1460.1610909090909</v>
      </c>
      <c r="S8" s="197">
        <f t="shared" ref="S8:T12" si="7">Q8*1.1</f>
        <v>1606.1772000000001</v>
      </c>
      <c r="T8" s="197">
        <f t="shared" si="7"/>
        <v>1606.1772000000001</v>
      </c>
      <c r="U8" s="144">
        <f>'Tariffs 2022'!BL2</f>
        <v>12</v>
      </c>
      <c r="V8" s="145" t="str">
        <f>'Tariffs 2022'!BM2</f>
        <v>n</v>
      </c>
      <c r="W8" s="242"/>
      <c r="X8" s="242"/>
      <c r="Y8" s="242"/>
      <c r="Z8" s="242"/>
      <c r="AA8" s="242"/>
      <c r="AB8" s="242"/>
      <c r="AC8" s="242"/>
      <c r="AD8" s="242"/>
      <c r="AE8" s="242"/>
      <c r="AF8" s="242"/>
      <c r="AG8" s="242"/>
      <c r="AH8" s="242"/>
      <c r="AI8" s="242"/>
      <c r="AJ8" s="242"/>
      <c r="AK8" s="242"/>
      <c r="AL8" s="242"/>
      <c r="AM8" s="242"/>
      <c r="AN8" s="242"/>
      <c r="AO8" s="242"/>
      <c r="AP8" s="242"/>
      <c r="AQ8" s="242"/>
    </row>
    <row r="9" spans="1:410" x14ac:dyDescent="0.15">
      <c r="A9" s="139" t="str">
        <f>'Tariffs 2022'!K3</f>
        <v>EnergyAustralia</v>
      </c>
      <c r="B9" s="140" t="str">
        <f>'Tariffs 2022'!L3</f>
        <v>Flexi Plan</v>
      </c>
      <c r="C9" s="141">
        <f>IF('Tariffs 2022'!BP3=0,91*'Tariffs 2022'!M3/100,(91*'Tariffs 2022'!M3/100)+'Tariffs 2022'!BP3/4)</f>
        <v>86.069454545454533</v>
      </c>
      <c r="D9" s="141">
        <f>IF('Tariffs 2022'!O3="",$C$5*'Tariffs 2022'!N3/100,IF($C$5&gt;='Tariffs 2022'!P3,('Tariffs 2022'!P3*'Tariffs 2022'!N3/100),($C$5*'Tariffs 2022'!N3/100)))</f>
        <v>429.13636363636363</v>
      </c>
      <c r="E9" s="141">
        <f>IF(AND('Tariffs 2022'!P3&gt;0,'Tariffs 2022'!R3&gt;0),IF($C$5&lt;'Tariffs 2022'!P3,0,IF($C$5&lt;=('Tariffs 2022'!R3+'Tariffs 2022'!P3),(($C$5-'Tariffs 2022'!P3)*'Tariffs 2022'!Q3/100),(('Tariffs 2022'!R3)*'Tariffs 2022'!Q3/100))),0)</f>
        <v>0</v>
      </c>
      <c r="F9" s="141">
        <f>IF(AND('Tariffs 2022'!R3&gt;0,'Tariffs 2022'!T3&gt;0),IF(($C$5&lt;'Tariffs 2022'!T3),(0),($C$5-'Tariffs 2022'!T3)*'Tariffs 2022'!U3/100),IF(AND('Tariffs 2022'!R3&gt;0,'Tariffs 2022'!T3=""),IF(($C$5&lt;'Tariffs 2022'!R3+'Tariffs 2022'!P3),(0),(($C$5-('Tariffs 2022'!R3+'Tariffs 2022'!P3))*'Tariffs 2022'!S3/100)),IF(AND('Tariffs 2022'!P3&gt;0,'Tariffs 2022'!R3=""&gt;0),IF(($C$5&lt;'Tariffs 2022'!P3),(0),($C$5-'Tariffs 2022'!P3)*'Tariffs 2022'!Q3/100),0)))</f>
        <v>0</v>
      </c>
      <c r="G9" s="141">
        <f t="shared" ref="G9:G10" si="8">SUM(C9:F9)</f>
        <v>515.20581818181813</v>
      </c>
      <c r="H9" s="141">
        <f t="shared" si="0"/>
        <v>1716.5454545454545</v>
      </c>
      <c r="I9" s="141">
        <f t="shared" si="1"/>
        <v>2060.8232727272725</v>
      </c>
      <c r="J9" s="142">
        <f t="shared" si="2"/>
        <v>2266.9056</v>
      </c>
      <c r="K9" s="140">
        <f>'Tariffs 2022'!AZ3</f>
        <v>0</v>
      </c>
      <c r="L9" s="140">
        <f>'Tariffs 2022'!BA3</f>
        <v>0</v>
      </c>
      <c r="M9" s="140">
        <f>'Tariffs 2022'!BB3</f>
        <v>0</v>
      </c>
      <c r="N9" s="140">
        <f>'Tariffs 2022'!BC3</f>
        <v>0</v>
      </c>
      <c r="O9" s="143" t="str">
        <f t="shared" si="3"/>
        <v>No discount</v>
      </c>
      <c r="P9" s="143" t="str">
        <f t="shared" si="4"/>
        <v>Exclusive</v>
      </c>
      <c r="Q9" s="191">
        <f t="shared" si="5"/>
        <v>2060.8232727272725</v>
      </c>
      <c r="R9" s="191">
        <f t="shared" si="6"/>
        <v>2060.8232727272725</v>
      </c>
      <c r="S9" s="198">
        <f t="shared" si="7"/>
        <v>2266.9056</v>
      </c>
      <c r="T9" s="198">
        <f t="shared" si="7"/>
        <v>2266.9056</v>
      </c>
      <c r="U9" s="144">
        <f>'Tariffs 2022'!BL3</f>
        <v>0</v>
      </c>
      <c r="V9" s="145" t="str">
        <f>'Tariffs 2022'!BM3</f>
        <v>n</v>
      </c>
      <c r="W9" s="242"/>
      <c r="X9" s="242"/>
      <c r="Y9" s="242"/>
      <c r="Z9" s="242"/>
      <c r="AA9" s="242"/>
      <c r="AB9" s="242"/>
      <c r="AC9" s="242"/>
      <c r="AD9" s="242"/>
      <c r="AE9" s="242"/>
      <c r="AF9" s="242"/>
      <c r="AG9" s="242"/>
      <c r="AH9" s="242"/>
      <c r="AI9" s="242"/>
      <c r="AJ9" s="242"/>
      <c r="AK9" s="242"/>
      <c r="AL9" s="242"/>
      <c r="AM9" s="242"/>
      <c r="AN9" s="242"/>
      <c r="AO9" s="242"/>
      <c r="AP9" s="242"/>
      <c r="AQ9" s="242"/>
    </row>
    <row r="10" spans="1:410" x14ac:dyDescent="0.15">
      <c r="A10" s="139" t="str">
        <f>'Tariffs 2022'!K4</f>
        <v>Origin Energy</v>
      </c>
      <c r="B10" s="140" t="str">
        <f>'Tariffs 2022'!L4</f>
        <v>Go Variable</v>
      </c>
      <c r="C10" s="141">
        <f>IF('Tariffs 2022'!BP4=0,91*'Tariffs 2022'!M4/100,(91*'Tariffs 2022'!M4/100)+'Tariffs 2022'!BP4/4)</f>
        <v>83.73654545454545</v>
      </c>
      <c r="D10" s="141">
        <f>IF('Tariffs 2022'!O4="",$C$5*'Tariffs 2022'!N4/100,IF($C$5&gt;='Tariffs 2022'!P4,('Tariffs 2022'!P4*'Tariffs 2022'!N4/100),($C$5*'Tariffs 2022'!N4/100)))</f>
        <v>351.5454545454545</v>
      </c>
      <c r="E10" s="141">
        <f>IF(AND('Tariffs 2022'!P4&gt;0,'Tariffs 2022'!R4&gt;0),IF($C$5&lt;'Tariffs 2022'!P4,0,IF($C$5&lt;=('Tariffs 2022'!R4+'Tariffs 2022'!P4),(($C$5-'Tariffs 2022'!P4)*'Tariffs 2022'!Q4/100),(('Tariffs 2022'!R4)*'Tariffs 2022'!Q4/100))),0)</f>
        <v>0</v>
      </c>
      <c r="F10" s="141">
        <f>IF(AND('Tariffs 2022'!R4&gt;0,'Tariffs 2022'!T4&gt;0),IF(($C$5&lt;'Tariffs 2022'!T4),(0),($C$5-'Tariffs 2022'!T4)*'Tariffs 2022'!U4/100),IF(AND('Tariffs 2022'!R4&gt;0,'Tariffs 2022'!T4=""),IF(($C$5&lt;'Tariffs 2022'!R4+'Tariffs 2022'!P4),(0),(($C$5-('Tariffs 2022'!R4+'Tariffs 2022'!P4))*'Tariffs 2022'!S4/100)),IF(AND('Tariffs 2022'!P4&gt;0,'Tariffs 2022'!R4=""&gt;0),IF(($C$5&lt;'Tariffs 2022'!P4),(0),($C$5-'Tariffs 2022'!P4)*'Tariffs 2022'!Q4/100),0)))</f>
        <v>0</v>
      </c>
      <c r="G10" s="141">
        <f t="shared" si="8"/>
        <v>435.28199999999993</v>
      </c>
      <c r="H10" s="141">
        <f t="shared" si="0"/>
        <v>1406.181818181818</v>
      </c>
      <c r="I10" s="141">
        <f t="shared" si="1"/>
        <v>1741.1279999999997</v>
      </c>
      <c r="J10" s="142">
        <f t="shared" si="2"/>
        <v>1915.2407999999998</v>
      </c>
      <c r="K10" s="140">
        <f>'Tariffs 2022'!AZ4</f>
        <v>0</v>
      </c>
      <c r="L10" s="140">
        <f>'Tariffs 2022'!BA4</f>
        <v>0</v>
      </c>
      <c r="M10" s="140">
        <f>'Tariffs 2022'!BB4</f>
        <v>0</v>
      </c>
      <c r="N10" s="140">
        <f>'Tariffs 2022'!BC4</f>
        <v>0</v>
      </c>
      <c r="O10" s="143" t="str">
        <f t="shared" si="3"/>
        <v>No discount</v>
      </c>
      <c r="P10" s="143" t="str">
        <f t="shared" si="4"/>
        <v>Inclusive</v>
      </c>
      <c r="Q10" s="191">
        <f t="shared" si="5"/>
        <v>1741.1279999999997</v>
      </c>
      <c r="R10" s="191">
        <f t="shared" si="6"/>
        <v>1741.1279999999997</v>
      </c>
      <c r="S10" s="198">
        <f t="shared" si="7"/>
        <v>1915.2407999999998</v>
      </c>
      <c r="T10" s="198">
        <f t="shared" si="7"/>
        <v>1915.2407999999998</v>
      </c>
      <c r="U10" s="144">
        <f>'Tariffs 2022'!BL4</f>
        <v>0</v>
      </c>
      <c r="V10" s="145" t="str">
        <f>'Tariffs 2022'!BM4</f>
        <v>n</v>
      </c>
      <c r="W10" s="242"/>
      <c r="X10" s="242"/>
      <c r="Y10" s="242"/>
      <c r="Z10" s="242"/>
      <c r="AA10" s="242"/>
      <c r="AB10" s="242"/>
      <c r="AC10" s="242"/>
      <c r="AD10" s="242"/>
      <c r="AE10" s="242"/>
      <c r="AF10" s="242"/>
      <c r="AG10" s="242"/>
      <c r="AH10" s="242"/>
      <c r="AI10" s="242"/>
      <c r="AJ10" s="242"/>
      <c r="AK10" s="242"/>
      <c r="AL10" s="242"/>
      <c r="AM10" s="242"/>
      <c r="AN10" s="242"/>
      <c r="AO10" s="242"/>
      <c r="AP10" s="242"/>
      <c r="AQ10" s="242"/>
    </row>
    <row r="11" spans="1:410" x14ac:dyDescent="0.15">
      <c r="A11" s="139" t="str">
        <f>'Tariffs 2022'!K5</f>
        <v>Red Energy</v>
      </c>
      <c r="B11" s="140" t="str">
        <f>'Tariffs 2022'!L5</f>
        <v>Living Energy Saver</v>
      </c>
      <c r="C11" s="141">
        <f>IF('Tariffs 2022'!BP5=0,91*'Tariffs 2022'!M5/100,(91*'Tariffs 2022'!M5/100)+'Tariffs 2022'!BP5/4)</f>
        <v>77.349999999999994</v>
      </c>
      <c r="D11" s="141">
        <f>IF('Tariffs 2022'!O5="",$C$5*'Tariffs 2022'!N5/100,IF($C$5&gt;='Tariffs 2022'!P5,('Tariffs 2022'!P5*'Tariffs 2022'!N5/100),($C$5*'Tariffs 2022'!N5/100)))</f>
        <v>329.99999999999994</v>
      </c>
      <c r="E11" s="141">
        <f>IF(AND('Tariffs 2022'!P5&gt;0,'Tariffs 2022'!R5&gt;0),IF($C$5&lt;'Tariffs 2022'!P5,0,IF($C$5&lt;=('Tariffs 2022'!R5+'Tariffs 2022'!P5),(($C$5-'Tariffs 2022'!P5)*'Tariffs 2022'!Q5/100),(('Tariffs 2022'!R5)*'Tariffs 2022'!Q5/100))),0)</f>
        <v>0</v>
      </c>
      <c r="F11" s="141">
        <f>IF(AND('Tariffs 2022'!R5&gt;0,'Tariffs 2022'!T5&gt;0),IF(($C$5&lt;'Tariffs 2022'!T5),(0),($C$5-'Tariffs 2022'!T5)*'Tariffs 2022'!U5/100),IF(AND('Tariffs 2022'!R5&gt;0,'Tariffs 2022'!T5=""),IF(($C$5&lt;'Tariffs 2022'!R5+'Tariffs 2022'!P5),(0),(($C$5-('Tariffs 2022'!R5+'Tariffs 2022'!P5))*'Tariffs 2022'!S5/100)),IF(AND('Tariffs 2022'!P5&gt;0,'Tariffs 2022'!R5=""&gt;0),IF(($C$5&lt;'Tariffs 2022'!P5),(0),($C$5-'Tariffs 2022'!P5)*'Tariffs 2022'!Q5/100),0)))</f>
        <v>0</v>
      </c>
      <c r="G11" s="141">
        <f t="shared" ref="G11:G12" si="9">SUM(C11:F11)</f>
        <v>407.34999999999991</v>
      </c>
      <c r="H11" s="141">
        <f t="shared" si="0"/>
        <v>1319.9999999999995</v>
      </c>
      <c r="I11" s="141">
        <f t="shared" si="1"/>
        <v>1629.3999999999996</v>
      </c>
      <c r="J11" s="142">
        <f t="shared" si="2"/>
        <v>1792.3399999999997</v>
      </c>
      <c r="K11" s="140">
        <f>'Tariffs 2022'!AZ5</f>
        <v>0</v>
      </c>
      <c r="L11" s="140">
        <f>'Tariffs 2022'!BA5</f>
        <v>0</v>
      </c>
      <c r="M11" s="140">
        <f>'Tariffs 2022'!BB5</f>
        <v>0</v>
      </c>
      <c r="N11" s="140">
        <f>'Tariffs 2022'!BC5</f>
        <v>0</v>
      </c>
      <c r="O11" s="143" t="str">
        <f t="shared" si="3"/>
        <v>No discount</v>
      </c>
      <c r="P11" s="143" t="str">
        <f t="shared" si="4"/>
        <v>Inclusive</v>
      </c>
      <c r="Q11" s="191">
        <f t="shared" si="5"/>
        <v>1629.3999999999996</v>
      </c>
      <c r="R11" s="191">
        <f t="shared" si="6"/>
        <v>1629.3999999999996</v>
      </c>
      <c r="S11" s="198">
        <f t="shared" si="7"/>
        <v>1792.3399999999997</v>
      </c>
      <c r="T11" s="198">
        <f t="shared" si="7"/>
        <v>1792.3399999999997</v>
      </c>
      <c r="U11" s="144">
        <f>'Tariffs 2022'!BL5</f>
        <v>0</v>
      </c>
      <c r="V11" s="145" t="str">
        <f>'Tariffs 2022'!BM5</f>
        <v>n</v>
      </c>
      <c r="W11" s="242"/>
      <c r="X11" s="242"/>
      <c r="Y11" s="242"/>
      <c r="Z11" s="242"/>
      <c r="AA11" s="242"/>
      <c r="AB11" s="242"/>
      <c r="AC11" s="242"/>
      <c r="AD11" s="242"/>
      <c r="AE11" s="242"/>
      <c r="AF11" s="242"/>
      <c r="AG11" s="242"/>
      <c r="AH11" s="242"/>
      <c r="AI11" s="242"/>
      <c r="AJ11" s="242"/>
      <c r="AK11" s="242"/>
      <c r="AL11" s="242"/>
      <c r="AM11" s="242"/>
      <c r="AN11" s="242"/>
      <c r="AO11" s="242"/>
      <c r="AP11" s="242"/>
      <c r="AQ11" s="242"/>
    </row>
    <row r="12" spans="1:410" x14ac:dyDescent="0.15">
      <c r="A12" s="139" t="str">
        <f>'Tariffs 2022'!K6</f>
        <v>Amber Electric</v>
      </c>
      <c r="B12" s="140" t="str">
        <f>'Tariffs 2022'!L6</f>
        <v>Amber Plan</v>
      </c>
      <c r="C12" s="141">
        <f>IF('Tariffs 2022'!BP6=0,91*'Tariffs 2022'!M6/100,(91*'Tariffs 2022'!M6/100)+'Tariffs 2022'!BP6/4)</f>
        <v>121.02218181818181</v>
      </c>
      <c r="D12" s="141">
        <f>IF('Tariffs 2022'!O6="",$C$5*'Tariffs 2022'!N6/100,IF($C$5&gt;='Tariffs 2022'!P6,('Tariffs 2022'!P6*'Tariffs 2022'!N6/100),($C$5*'Tariffs 2022'!N6/100)))</f>
        <v>493.7727272727272</v>
      </c>
      <c r="E12" s="141">
        <f>IF(AND('Tariffs 2022'!P6&gt;0,'Tariffs 2022'!R6&gt;0),IF($C$5&lt;'Tariffs 2022'!P6,0,IF($C$5&lt;=('Tariffs 2022'!R6+'Tariffs 2022'!P6),(($C$5-'Tariffs 2022'!P6)*'Tariffs 2022'!Q6/100),(('Tariffs 2022'!R6)*'Tariffs 2022'!Q6/100))),0)</f>
        <v>0</v>
      </c>
      <c r="F12" s="141">
        <f>IF(AND('Tariffs 2022'!R6&gt;0,'Tariffs 2022'!T6&gt;0),IF(($C$5&lt;'Tariffs 2022'!T6),(0),($C$5-'Tariffs 2022'!T6)*'Tariffs 2022'!U6/100),IF(AND('Tariffs 2022'!R6&gt;0,'Tariffs 2022'!T6=""),IF(($C$5&lt;'Tariffs 2022'!R6+'Tariffs 2022'!P6),(0),(($C$5-('Tariffs 2022'!R6+'Tariffs 2022'!P6))*'Tariffs 2022'!S6/100)),IF(AND('Tariffs 2022'!P6&gt;0,'Tariffs 2022'!R6=""&gt;0),IF(($C$5&lt;'Tariffs 2022'!P6),(0),($C$5-'Tariffs 2022'!P6)*'Tariffs 2022'!Q6/100),0)))</f>
        <v>0</v>
      </c>
      <c r="G12" s="141">
        <f t="shared" si="9"/>
        <v>614.79490909090896</v>
      </c>
      <c r="H12" s="141">
        <f t="shared" si="0"/>
        <v>1975.0909090909086</v>
      </c>
      <c r="I12" s="141">
        <f t="shared" si="1"/>
        <v>2459.1796363636358</v>
      </c>
      <c r="J12" s="142">
        <f t="shared" si="2"/>
        <v>2705.0975999999996</v>
      </c>
      <c r="K12" s="140">
        <f>'Tariffs 2022'!AZ6</f>
        <v>0</v>
      </c>
      <c r="L12" s="140">
        <f>'Tariffs 2022'!BA6</f>
        <v>0</v>
      </c>
      <c r="M12" s="140">
        <f>'Tariffs 2022'!BB6</f>
        <v>0</v>
      </c>
      <c r="N12" s="140">
        <f>'Tariffs 2022'!BC6</f>
        <v>0</v>
      </c>
      <c r="O12" s="143" t="str">
        <f t="shared" si="3"/>
        <v>No discount</v>
      </c>
      <c r="P12" s="143" t="str">
        <f t="shared" si="4"/>
        <v>Exclusive</v>
      </c>
      <c r="Q12" s="191">
        <f t="shared" si="5"/>
        <v>2459.1796363636358</v>
      </c>
      <c r="R12" s="191">
        <f t="shared" si="6"/>
        <v>2459.1796363636358</v>
      </c>
      <c r="S12" s="198">
        <f t="shared" si="7"/>
        <v>2705.0975999999996</v>
      </c>
      <c r="T12" s="198">
        <f t="shared" si="7"/>
        <v>2705.0975999999996</v>
      </c>
      <c r="U12" s="144">
        <f>'Tariffs 2022'!BL6</f>
        <v>0</v>
      </c>
      <c r="V12" s="145" t="str">
        <f>'Tariffs 2022'!BM6</f>
        <v>n</v>
      </c>
      <c r="W12" s="242"/>
      <c r="X12" s="242"/>
      <c r="Y12" s="242"/>
      <c r="Z12" s="242"/>
      <c r="AA12" s="242"/>
      <c r="AB12" s="242"/>
      <c r="AC12" s="242"/>
      <c r="AD12" s="242"/>
      <c r="AE12" s="242"/>
      <c r="AF12" s="242"/>
      <c r="AG12" s="242"/>
      <c r="AH12" s="242"/>
      <c r="AI12" s="242"/>
      <c r="AJ12" s="242"/>
      <c r="AK12" s="242"/>
      <c r="AL12" s="242"/>
      <c r="AM12" s="242"/>
      <c r="AN12" s="242"/>
      <c r="AO12" s="242"/>
      <c r="AP12" s="242"/>
      <c r="AQ12" s="242"/>
    </row>
    <row r="13" spans="1:410" s="140" customFormat="1" x14ac:dyDescent="0.15">
      <c r="A13" s="241"/>
      <c r="B13" s="241"/>
      <c r="C13" s="241"/>
      <c r="D13" s="241"/>
      <c r="E13" s="241"/>
      <c r="F13" s="241"/>
      <c r="G13" s="241"/>
      <c r="H13" s="241"/>
      <c r="I13" s="241"/>
      <c r="J13" s="241"/>
      <c r="K13" s="241"/>
      <c r="L13" s="241"/>
      <c r="M13" s="241"/>
      <c r="N13" s="241"/>
      <c r="O13" s="241"/>
      <c r="P13" s="241"/>
      <c r="Q13" s="241"/>
      <c r="R13" s="241"/>
      <c r="S13" s="241"/>
      <c r="T13" s="241"/>
      <c r="U13" s="241"/>
      <c r="V13" s="241"/>
      <c r="W13" s="242"/>
      <c r="X13" s="242"/>
      <c r="Y13" s="242"/>
      <c r="Z13" s="242"/>
      <c r="AA13" s="242"/>
      <c r="AB13" s="242"/>
      <c r="AC13" s="242"/>
      <c r="AD13" s="242"/>
      <c r="AE13" s="242"/>
      <c r="AF13" s="242"/>
      <c r="AG13" s="242"/>
      <c r="AH13" s="242"/>
      <c r="AI13" s="242"/>
      <c r="AJ13" s="242"/>
      <c r="AK13" s="242"/>
      <c r="AL13" s="242"/>
      <c r="AM13" s="242"/>
      <c r="AN13" s="242"/>
      <c r="AO13" s="242"/>
      <c r="AP13" s="242"/>
      <c r="AQ13" s="242"/>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row>
    <row r="14" spans="1:410" customFormat="1" ht="15" thickBot="1" x14ac:dyDescent="0.2">
      <c r="A14" s="241"/>
      <c r="B14" s="241"/>
      <c r="C14" s="241"/>
      <c r="D14" s="241"/>
      <c r="E14" s="241"/>
      <c r="F14" s="241"/>
      <c r="G14" s="241"/>
      <c r="H14" s="241"/>
      <c r="I14" s="241"/>
      <c r="J14" s="241"/>
      <c r="K14" s="241"/>
      <c r="L14" s="241"/>
      <c r="M14" s="241"/>
      <c r="N14" s="241"/>
      <c r="O14" s="241"/>
      <c r="P14" s="241"/>
      <c r="Q14" s="241"/>
      <c r="R14" s="241"/>
      <c r="S14" s="241"/>
      <c r="T14" s="241"/>
      <c r="U14" s="241"/>
      <c r="V14" s="241"/>
      <c r="W14" s="242"/>
      <c r="X14" s="242"/>
      <c r="Y14" s="242"/>
      <c r="Z14" s="242"/>
      <c r="AA14" s="242"/>
      <c r="AB14" s="242"/>
      <c r="AC14" s="242"/>
      <c r="AD14" s="242"/>
      <c r="AE14" s="242"/>
      <c r="AF14" s="242"/>
      <c r="AG14" s="242"/>
      <c r="AH14" s="242"/>
      <c r="AI14" s="242"/>
      <c r="AJ14" s="242"/>
      <c r="AK14" s="242"/>
      <c r="AL14" s="242"/>
      <c r="AM14" s="242"/>
      <c r="AN14" s="242"/>
      <c r="AO14" s="242"/>
      <c r="AP14" s="242"/>
      <c r="AQ14" s="242"/>
    </row>
    <row r="15" spans="1:410" x14ac:dyDescent="0.15">
      <c r="A15" s="78" t="s">
        <v>351</v>
      </c>
      <c r="B15" s="79"/>
      <c r="C15" s="79"/>
      <c r="D15" s="79"/>
      <c r="E15" s="79"/>
      <c r="F15" s="79"/>
      <c r="G15" s="79"/>
      <c r="H15" s="79"/>
      <c r="I15" s="79"/>
      <c r="J15" s="79"/>
      <c r="K15" s="79"/>
      <c r="L15" s="79"/>
      <c r="M15" s="79"/>
      <c r="N15" s="79"/>
      <c r="O15" s="79"/>
      <c r="P15" s="79"/>
      <c r="Q15" s="79"/>
      <c r="R15" s="79"/>
      <c r="S15" s="79"/>
      <c r="T15" s="79"/>
      <c r="U15" s="79"/>
      <c r="V15" s="80"/>
      <c r="W15" s="242"/>
      <c r="X15" s="242"/>
      <c r="Y15" s="242"/>
      <c r="Z15" s="242"/>
      <c r="AA15" s="242"/>
      <c r="AB15" s="242"/>
      <c r="AC15" s="242"/>
      <c r="AD15" s="242"/>
      <c r="AE15" s="242"/>
      <c r="AF15" s="242"/>
      <c r="AG15" s="242"/>
      <c r="AH15" s="242"/>
      <c r="AI15" s="242"/>
      <c r="AJ15" s="242"/>
      <c r="AK15" s="242"/>
      <c r="AL15" s="242"/>
      <c r="AM15" s="242"/>
      <c r="AN15" s="242"/>
      <c r="AO15" s="242"/>
      <c r="AP15" s="242"/>
      <c r="AQ15" s="242"/>
    </row>
    <row r="16" spans="1:410" x14ac:dyDescent="0.15">
      <c r="A16" s="81" t="s">
        <v>107</v>
      </c>
      <c r="B16" s="32"/>
      <c r="C16" s="101">
        <v>2000</v>
      </c>
      <c r="D16" s="32"/>
      <c r="E16" s="32"/>
      <c r="F16" s="32"/>
      <c r="G16" s="32"/>
      <c r="H16" s="32"/>
      <c r="I16" s="32"/>
      <c r="J16" s="32"/>
      <c r="K16" s="32"/>
      <c r="L16" s="32"/>
      <c r="M16" s="32"/>
      <c r="N16" s="32"/>
      <c r="O16" s="32"/>
      <c r="P16" s="32"/>
      <c r="Q16" s="32"/>
      <c r="R16" s="32"/>
      <c r="S16" s="32"/>
      <c r="T16" s="32"/>
      <c r="U16" s="32"/>
      <c r="V16" s="82"/>
      <c r="W16" s="242"/>
      <c r="X16" s="242"/>
      <c r="Y16" s="242"/>
      <c r="Z16" s="242"/>
      <c r="AA16" s="242"/>
      <c r="AB16" s="242"/>
      <c r="AC16" s="242"/>
      <c r="AD16" s="242"/>
      <c r="AE16" s="242"/>
      <c r="AF16" s="242"/>
      <c r="AG16" s="242"/>
      <c r="AH16" s="242"/>
      <c r="AI16" s="242"/>
      <c r="AJ16" s="242"/>
      <c r="AK16" s="242"/>
      <c r="AL16" s="242"/>
      <c r="AM16" s="242"/>
      <c r="AN16" s="242"/>
      <c r="AO16" s="242"/>
      <c r="AP16" s="242"/>
      <c r="AQ16" s="242"/>
    </row>
    <row r="17" spans="1:410" x14ac:dyDescent="0.15">
      <c r="A17" s="81"/>
      <c r="B17" s="32"/>
      <c r="C17" s="32"/>
      <c r="D17" s="32"/>
      <c r="E17" s="32"/>
      <c r="F17" s="32"/>
      <c r="G17" s="32"/>
      <c r="H17" s="32"/>
      <c r="I17" s="32"/>
      <c r="J17" s="32"/>
      <c r="K17" s="32"/>
      <c r="L17" s="32"/>
      <c r="M17" s="32"/>
      <c r="N17" s="32"/>
      <c r="O17" s="32"/>
      <c r="P17" s="32"/>
      <c r="Q17" s="32"/>
      <c r="R17" s="32"/>
      <c r="S17" s="32"/>
      <c r="T17" s="32"/>
      <c r="U17" s="32"/>
      <c r="V17" s="82"/>
      <c r="W17" s="242"/>
      <c r="X17" s="242"/>
      <c r="Y17" s="242"/>
      <c r="Z17" s="242"/>
      <c r="AA17" s="242"/>
      <c r="AB17" s="242"/>
      <c r="AC17" s="242"/>
      <c r="AD17" s="242"/>
      <c r="AE17" s="242"/>
      <c r="AF17" s="242"/>
      <c r="AG17" s="242"/>
      <c r="AH17" s="242"/>
      <c r="AI17" s="242"/>
      <c r="AJ17" s="242"/>
      <c r="AK17" s="242"/>
      <c r="AL17" s="242"/>
      <c r="AM17" s="242"/>
      <c r="AN17" s="242"/>
      <c r="AO17" s="242"/>
      <c r="AP17" s="242"/>
      <c r="AQ17" s="242"/>
    </row>
    <row r="18" spans="1:410" ht="75" x14ac:dyDescent="0.15">
      <c r="A18" s="179" t="s">
        <v>112</v>
      </c>
      <c r="B18" s="180" t="s">
        <v>108</v>
      </c>
      <c r="C18" s="186" t="s">
        <v>109</v>
      </c>
      <c r="D18" s="186" t="s">
        <v>341</v>
      </c>
      <c r="E18" s="186" t="s">
        <v>342</v>
      </c>
      <c r="F18" s="186" t="s">
        <v>199</v>
      </c>
      <c r="G18" s="180" t="s">
        <v>6</v>
      </c>
      <c r="H18" s="189" t="s">
        <v>343</v>
      </c>
      <c r="I18" s="190" t="s">
        <v>201</v>
      </c>
      <c r="J18" s="181" t="s">
        <v>344</v>
      </c>
      <c r="K18" s="183" t="s">
        <v>203</v>
      </c>
      <c r="L18" s="183" t="s">
        <v>232</v>
      </c>
      <c r="M18" s="183" t="s">
        <v>233</v>
      </c>
      <c r="N18" s="183" t="s">
        <v>234</v>
      </c>
      <c r="O18" s="194" t="s">
        <v>345</v>
      </c>
      <c r="P18" s="194" t="s">
        <v>346</v>
      </c>
      <c r="Q18" s="193" t="s">
        <v>347</v>
      </c>
      <c r="R18" s="193" t="s">
        <v>348</v>
      </c>
      <c r="S18" s="184" t="s">
        <v>349</v>
      </c>
      <c r="T18" s="184" t="s">
        <v>350</v>
      </c>
      <c r="U18" s="183" t="s">
        <v>129</v>
      </c>
      <c r="V18" s="185" t="s">
        <v>130</v>
      </c>
      <c r="W18" s="242"/>
      <c r="X18" s="242"/>
      <c r="Y18" s="242"/>
      <c r="Z18" s="242"/>
      <c r="AA18" s="242"/>
      <c r="AB18" s="242"/>
      <c r="AC18" s="242"/>
      <c r="AD18" s="242"/>
      <c r="AE18" s="242"/>
      <c r="AF18" s="242"/>
      <c r="AG18" s="242"/>
      <c r="AH18" s="242"/>
      <c r="AI18" s="242"/>
      <c r="AJ18" s="242"/>
      <c r="AK18" s="242"/>
      <c r="AL18" s="242"/>
      <c r="AM18" s="242"/>
      <c r="AN18" s="242"/>
      <c r="AO18" s="242"/>
      <c r="AP18" s="242"/>
      <c r="AQ18" s="242"/>
    </row>
    <row r="19" spans="1:410" x14ac:dyDescent="0.15">
      <c r="A19" s="139" t="str">
        <f>'Tariffs 2022'!K7</f>
        <v>Origin Energy</v>
      </c>
      <c r="B19" s="140" t="str">
        <f>'Tariffs 2022'!L7</f>
        <v>Go Variable</v>
      </c>
      <c r="C19" s="141">
        <f>IF('Tariffs 2022'!BP7=0,91*'Tariffs 2022'!M7/100,(91*'Tariffs 2022'!M7/100)+'Tariffs 2022'!BP7/4)</f>
        <v>105.30354545454546</v>
      </c>
      <c r="D19" s="141">
        <f>IF('Tariffs 2022'!O7="",$C$16*'Tariffs 2022'!N7/100,IF($C$16&gt;='Tariffs 2022'!P7,('Tariffs 2022'!P7*'Tariffs 2022'!N7/100),($C$16*'Tariffs 2022'!N7/100)))</f>
        <v>421.27272727272725</v>
      </c>
      <c r="E19" s="141">
        <f>IF(AND('Tariffs 2022'!P7&gt;0,'Tariffs 2022'!R7&gt;0),IF($C$16&lt;'Tariffs 2022'!P7,0,IF($C$16&lt;=('Tariffs 2022'!R7+'Tariffs 2022'!P7),(($C$16-'Tariffs 2022'!P7)*'Tariffs 2022'!Q7/100),(('Tariffs 2022'!R7)*'Tariffs 2022'!Q7/100))),0)</f>
        <v>0</v>
      </c>
      <c r="F19" s="141">
        <f>IF(AND('Tariffs 2022'!R7&gt;0,'Tariffs 2022'!T7&gt;0),IF(($C$16&lt;'Tariffs 2022'!T7),(0),($C$16-'Tariffs 2022'!T7)*'Tariffs 2022'!U7/100),IF(AND('Tariffs 2022'!R7&gt;0,'Tariffs 2022'!T7=""),IF(($C$16&lt;'Tariffs 2022'!R7+'Tariffs 2022'!P7),(0),(($C$16-('Tariffs 2022'!R7+'Tariffs 2022'!P7))*'Tariffs 2022'!S7/100)),IF(AND('Tariffs 2022'!P7&gt;0,'Tariffs 2022'!R7=""&gt;0),IF(($C$16&lt;'Tariffs 2022'!P7),(0),($C$16-'Tariffs 2022'!P7)*'Tariffs 2022'!Q7/100),0)))</f>
        <v>0</v>
      </c>
      <c r="G19" s="141">
        <f>SUM(C19:F19)</f>
        <v>526.57627272727268</v>
      </c>
      <c r="H19" s="141">
        <f>(G19-C19)*4</f>
        <v>1685.090909090909</v>
      </c>
      <c r="I19" s="191">
        <f>G19*4</f>
        <v>2106.3050909090907</v>
      </c>
      <c r="J19" s="142">
        <f>I19*1.1</f>
        <v>2316.9355999999998</v>
      </c>
      <c r="K19" s="140">
        <f>'Tariffs 2022'!AZ7</f>
        <v>0</v>
      </c>
      <c r="L19" s="140">
        <f>'Tariffs 2022'!BA7</f>
        <v>0</v>
      </c>
      <c r="M19" s="140">
        <f>'Tariffs 2022'!BB7</f>
        <v>0</v>
      </c>
      <c r="N19" s="140">
        <f>'Tariffs 2022'!BC7</f>
        <v>0</v>
      </c>
      <c r="O19" s="143" t="str">
        <f>IF(SUM(K19:N19)=0,"No discount",IF(K19&gt;0,"Guaranteed off bill",IF(L19&gt;0,"Guaranteed off usage",IF(M19&gt;0,"Pay-on-time off bill","Pay-on-time off usage"))))</f>
        <v>No discount</v>
      </c>
      <c r="P19" s="143" t="str">
        <f>IF(OR(A19="Origin Energy",A19="Red Energy",A19="Powershop"),"Inclusive","Exclusive")</f>
        <v>Inclusive</v>
      </c>
      <c r="Q19" s="191">
        <f>IF(AND(O19="Guaranteed off bill",P19="Inclusive"),((I19*1.1)-((I19*1.1)*K19/100))/1.1,IF(AND(O19="Guaranteed off usage",P19="Inclusive"),((I19*1.1)-((H19*1.1)*L19/100))/1.1,IF(AND(O19="Guaranteed off bill",P19="Exclusive"),I19-(I19*K19/100),IF(AND(O19="Guaranteed off usage",P19="Exclusive"),I19-(H19*L19/100),IF(P19="Inclusive",((I19*1.1))/1.1,I19)))))</f>
        <v>2106.3050909090907</v>
      </c>
      <c r="R19" s="191">
        <f>IF(AND(O19="Pay-on-time off bill",P19="Inclusive"),((Q19*1.1)-((Q19*1.1)*M19/100))/1.1,IF(AND(O19="Pay-on-time off usage",P19="Inclusive"),((Q19*1.1)-((H19*1.1)*N19/100))/1.1,IF(AND(O19="Pay-on-time off bill",P19="Exclusive"),Q19-(Q19*M19/100),IF(AND(O19="Pay-on-time off usage",P19="Exclusive"),Q19-(H19*N19/100),IF(P19="Inclusive",((Q19*1.1))/1.1,Q19)))))</f>
        <v>2106.3050909090907</v>
      </c>
      <c r="S19" s="197">
        <f t="shared" ref="S19:T20" si="10">Q19*1.1</f>
        <v>2316.9355999999998</v>
      </c>
      <c r="T19" s="197">
        <f t="shared" si="10"/>
        <v>2316.9355999999998</v>
      </c>
      <c r="U19" s="144">
        <f>'Tariffs 2022'!BL7</f>
        <v>0</v>
      </c>
      <c r="V19" s="145" t="str">
        <f>'Tariffs 2022'!BM7</f>
        <v>n</v>
      </c>
      <c r="W19" s="242"/>
      <c r="X19" s="242"/>
      <c r="Y19" s="242"/>
      <c r="Z19" s="242"/>
      <c r="AA19" s="242"/>
      <c r="AB19" s="242"/>
      <c r="AC19" s="242"/>
      <c r="AD19" s="242"/>
      <c r="AE19" s="242"/>
      <c r="AF19" s="242"/>
      <c r="AG19" s="242"/>
      <c r="AH19" s="242"/>
      <c r="AI19" s="242"/>
      <c r="AJ19" s="242"/>
      <c r="AK19" s="242"/>
      <c r="AL19" s="242"/>
      <c r="AM19" s="242"/>
      <c r="AN19" s="242"/>
      <c r="AO19" s="242"/>
      <c r="AP19" s="242"/>
      <c r="AQ19" s="242"/>
    </row>
    <row r="20" spans="1:410" x14ac:dyDescent="0.15">
      <c r="A20" s="139" t="str">
        <f>'Tariffs 2022'!K8</f>
        <v>Red Energy</v>
      </c>
      <c r="B20" s="140" t="str">
        <f>'Tariffs 2022'!L8</f>
        <v>Living Energy Saver</v>
      </c>
      <c r="C20" s="141">
        <f>IF('Tariffs 2022'!BP8=0,91*'Tariffs 2022'!M8/100,(91*'Tariffs 2022'!M8/100)+'Tariffs 2022'!BP8/4)</f>
        <v>95.549999999999983</v>
      </c>
      <c r="D20" s="141">
        <f>IF('Tariffs 2022'!O8="",$C$16*'Tariffs 2022'!N8/100,IF($C$16&gt;='Tariffs 2022'!P8,('Tariffs 2022'!P8*'Tariffs 2022'!N8/100),($C$16*'Tariffs 2022'!N8/100)))</f>
        <v>400</v>
      </c>
      <c r="E20" s="141">
        <f>IF(AND('Tariffs 2022'!P8&gt;0,'Tariffs 2022'!R8&gt;0),IF($C$16&lt;'Tariffs 2022'!P8,0,IF($C$16&lt;=('Tariffs 2022'!R8+'Tariffs 2022'!P8),(($C$16-'Tariffs 2022'!P8)*'Tariffs 2022'!Q8/100),(('Tariffs 2022'!R8)*'Tariffs 2022'!Q8/100))),0)</f>
        <v>0</v>
      </c>
      <c r="F20" s="141">
        <f>IF(AND('Tariffs 2022'!R8&gt;0,'Tariffs 2022'!T8&gt;0),IF(($C$16&lt;'Tariffs 2022'!T8),(0),($C$16-'Tariffs 2022'!T8)*'Tariffs 2022'!U8/100),IF(AND('Tariffs 2022'!R8&gt;0,'Tariffs 2022'!T8=""),IF(($C$16&lt;'Tariffs 2022'!R8+'Tariffs 2022'!P8),(0),(($C$16-('Tariffs 2022'!R8+'Tariffs 2022'!P8))*'Tariffs 2022'!S8/100)),IF(AND('Tariffs 2022'!P8&gt;0,'Tariffs 2022'!R8=""&gt;0),IF(($C$16&lt;'Tariffs 2022'!P8),(0),($C$16-'Tariffs 2022'!P8)*'Tariffs 2022'!Q8/100),0)))</f>
        <v>0</v>
      </c>
      <c r="G20" s="141">
        <f>SUM(C20:F20)</f>
        <v>495.54999999999995</v>
      </c>
      <c r="H20" s="141">
        <f>(G20-C20)*4</f>
        <v>1600</v>
      </c>
      <c r="I20" s="191">
        <f>G20*4</f>
        <v>1982.1999999999998</v>
      </c>
      <c r="J20" s="142">
        <f>I20*1.1</f>
        <v>2180.42</v>
      </c>
      <c r="K20" s="140">
        <f>'Tariffs 2022'!AZ8</f>
        <v>0</v>
      </c>
      <c r="L20" s="140">
        <f>'Tariffs 2022'!BA8</f>
        <v>0</v>
      </c>
      <c r="M20" s="140">
        <f>'Tariffs 2022'!BB8</f>
        <v>0</v>
      </c>
      <c r="N20" s="140">
        <f>'Tariffs 2022'!BC8</f>
        <v>0</v>
      </c>
      <c r="O20" s="143" t="str">
        <f t="shared" ref="O20" si="11">IF(SUM(K20:N20)=0,"No discount",IF(K20&gt;0,"Guaranteed off bill",IF(L20&gt;0,"Guaranteed off usage",IF(M20&gt;0,"Pay-on-time off bill","Pay-on-time off usage"))))</f>
        <v>No discount</v>
      </c>
      <c r="P20" s="143" t="str">
        <f>IF(OR(A20="Origin Energy",A20="Red Energy",A20="Powershop"),"Inclusive","Exclusive")</f>
        <v>Inclusive</v>
      </c>
      <c r="Q20" s="191">
        <f>IF(AND(O20="Guaranteed off bill",P20="Inclusive"),((I20*1.1)-((I20*1.1)*K20/100))/1.1,IF(AND(O20="Guaranteed off usage",P20="Inclusive"),((I20*1.1)-((H20*1.1)*L20/100))/1.1,IF(AND(O20="Guaranteed off bill",P20="Exclusive"),I20-(I20*K20/100),IF(AND(O20="Guaranteed off usage",P20="Exclusive"),I20-(H20*L20/100),IF(P20="Inclusive",((I20*1.1))/1.1,I20)))))</f>
        <v>1982.1999999999998</v>
      </c>
      <c r="R20" s="191">
        <f>IF(AND(O20="Pay-on-time off bill",P20="Inclusive"),((Q20*1.1)-((Q20*1.1)*M20/100))/1.1,IF(AND(O20="Pay-on-time off usage",P20="Inclusive"),((Q20*1.1)-((H20*1.1)*N20/100))/1.1,IF(AND(O20="Pay-on-time off bill",P20="Exclusive"),Q20-(Q20*M20/100),IF(AND(O20="Pay-on-time off usage",P20="Exclusive"),Q20-(H20*N20/100),IF(P20="Inclusive",((Q20*1.1))/1.1,Q20)))))</f>
        <v>1982.1999999999998</v>
      </c>
      <c r="S20" s="198">
        <f t="shared" si="10"/>
        <v>2180.42</v>
      </c>
      <c r="T20" s="198">
        <f t="shared" si="10"/>
        <v>2180.42</v>
      </c>
      <c r="U20" s="144">
        <f>'Tariffs 2022'!BL8</f>
        <v>0</v>
      </c>
      <c r="V20" s="145" t="str">
        <f>'Tariffs 2022'!BM8</f>
        <v>n</v>
      </c>
      <c r="W20" s="242"/>
      <c r="X20" s="242"/>
      <c r="Y20" s="242"/>
      <c r="Z20" s="242"/>
      <c r="AA20" s="242"/>
      <c r="AB20" s="242"/>
      <c r="AC20" s="242"/>
      <c r="AD20" s="242"/>
      <c r="AE20" s="242"/>
      <c r="AF20" s="242"/>
      <c r="AG20" s="242"/>
      <c r="AH20" s="242"/>
      <c r="AI20" s="242"/>
      <c r="AJ20" s="242"/>
      <c r="AK20" s="242"/>
      <c r="AL20" s="242"/>
      <c r="AM20" s="242"/>
      <c r="AN20" s="242"/>
      <c r="AO20" s="242"/>
      <c r="AP20" s="242"/>
      <c r="AQ20" s="242"/>
    </row>
    <row r="21" spans="1:410" s="140" customFormat="1" x14ac:dyDescent="0.15">
      <c r="A21" s="241"/>
      <c r="B21" s="241"/>
      <c r="C21" s="241"/>
      <c r="D21" s="241"/>
      <c r="E21" s="241"/>
      <c r="F21" s="241"/>
      <c r="G21" s="241"/>
      <c r="H21" s="241"/>
      <c r="I21" s="241"/>
      <c r="J21" s="241"/>
      <c r="K21" s="241"/>
      <c r="L21" s="241"/>
      <c r="M21" s="241"/>
      <c r="N21" s="241"/>
      <c r="O21" s="241"/>
      <c r="P21" s="241"/>
      <c r="Q21" s="241"/>
      <c r="R21" s="241"/>
      <c r="S21" s="241"/>
      <c r="T21" s="241"/>
      <c r="U21" s="241"/>
      <c r="V21" s="241"/>
      <c r="W21" s="242"/>
      <c r="X21" s="242"/>
      <c r="Y21" s="242"/>
      <c r="Z21" s="242"/>
      <c r="AA21" s="242"/>
      <c r="AB21" s="242"/>
      <c r="AC21" s="242"/>
      <c r="AD21" s="242"/>
      <c r="AE21" s="242"/>
      <c r="AF21" s="242"/>
      <c r="AG21" s="242"/>
      <c r="AH21" s="242"/>
      <c r="AI21" s="242"/>
      <c r="AJ21" s="242"/>
      <c r="AK21" s="242"/>
      <c r="AL21" s="242"/>
      <c r="AM21" s="242"/>
      <c r="AN21" s="242"/>
      <c r="AO21" s="242"/>
      <c r="AP21" s="242"/>
      <c r="AQ21" s="242"/>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row>
    <row r="22" spans="1:410" customFormat="1" ht="15" thickBot="1" x14ac:dyDescent="0.2">
      <c r="A22" s="241"/>
      <c r="B22" s="241"/>
      <c r="C22" s="241"/>
      <c r="D22" s="241"/>
      <c r="E22" s="241"/>
      <c r="F22" s="241"/>
      <c r="G22" s="241"/>
      <c r="H22" s="241"/>
      <c r="I22" s="241"/>
      <c r="J22" s="241"/>
      <c r="K22" s="241"/>
      <c r="L22" s="241"/>
      <c r="M22" s="241"/>
      <c r="N22" s="241"/>
      <c r="O22" s="241"/>
      <c r="P22" s="241"/>
      <c r="Q22" s="241"/>
      <c r="R22" s="241"/>
      <c r="S22" s="241"/>
      <c r="T22" s="241"/>
      <c r="U22" s="241"/>
      <c r="V22" s="241"/>
      <c r="W22" s="242"/>
      <c r="X22" s="242"/>
      <c r="Y22" s="242"/>
      <c r="Z22" s="242"/>
      <c r="AA22" s="242"/>
      <c r="AB22" s="242"/>
      <c r="AC22" s="242"/>
      <c r="AD22" s="242"/>
      <c r="AE22" s="242"/>
      <c r="AF22" s="242"/>
      <c r="AG22" s="242"/>
      <c r="AH22" s="242"/>
      <c r="AI22" s="242"/>
      <c r="AJ22" s="242"/>
      <c r="AK22" s="242"/>
      <c r="AL22" s="242"/>
      <c r="AM22" s="242"/>
      <c r="AN22" s="242"/>
      <c r="AO22" s="242"/>
      <c r="AP22" s="242"/>
      <c r="AQ22" s="242"/>
    </row>
    <row r="23" spans="1:410" x14ac:dyDescent="0.15">
      <c r="A23" s="78" t="s">
        <v>352</v>
      </c>
      <c r="B23" s="79"/>
      <c r="C23" s="79"/>
      <c r="D23" s="97"/>
      <c r="E23" s="97"/>
      <c r="F23" s="97"/>
      <c r="G23" s="98"/>
      <c r="H23" s="98"/>
      <c r="I23" s="79"/>
      <c r="J23" s="79"/>
      <c r="K23" s="79"/>
      <c r="L23" s="79"/>
      <c r="M23" s="79"/>
      <c r="N23" s="79"/>
      <c r="O23" s="79"/>
      <c r="P23" s="79"/>
      <c r="Q23" s="79"/>
      <c r="R23" s="79"/>
      <c r="S23" s="79"/>
      <c r="T23" s="79"/>
      <c r="U23" s="79"/>
      <c r="V23" s="80"/>
      <c r="W23" s="242"/>
      <c r="X23" s="242"/>
      <c r="Y23" s="242"/>
      <c r="Z23" s="242"/>
      <c r="AA23" s="242"/>
      <c r="AB23" s="242"/>
      <c r="AC23" s="242"/>
      <c r="AD23" s="242"/>
      <c r="AE23" s="242"/>
      <c r="AF23" s="242"/>
      <c r="AG23" s="242"/>
      <c r="AH23" s="242"/>
      <c r="AI23" s="242"/>
      <c r="AJ23" s="242"/>
      <c r="AK23" s="242"/>
      <c r="AL23" s="242"/>
      <c r="AM23" s="242"/>
      <c r="AN23" s="242"/>
      <c r="AO23" s="242"/>
      <c r="AP23" s="242"/>
      <c r="AQ23" s="242"/>
    </row>
    <row r="24" spans="1:410" x14ac:dyDescent="0.15">
      <c r="A24" s="81" t="s">
        <v>107</v>
      </c>
      <c r="B24" s="32"/>
      <c r="C24" s="101">
        <v>2000</v>
      </c>
      <c r="D24" s="99"/>
      <c r="E24" s="99"/>
      <c r="F24" s="99"/>
      <c r="G24" s="100"/>
      <c r="H24" s="100"/>
      <c r="I24" s="32"/>
      <c r="J24" s="32"/>
      <c r="K24" s="32"/>
      <c r="L24" s="32"/>
      <c r="M24" s="32"/>
      <c r="N24" s="32"/>
      <c r="O24" s="32"/>
      <c r="P24" s="32"/>
      <c r="Q24" s="32"/>
      <c r="R24" s="32"/>
      <c r="S24" s="32"/>
      <c r="T24" s="32"/>
      <c r="U24" s="32"/>
      <c r="V24" s="82"/>
      <c r="W24" s="242"/>
      <c r="X24" s="242"/>
      <c r="Y24" s="242"/>
      <c r="Z24" s="242"/>
      <c r="AA24" s="242"/>
      <c r="AB24" s="242"/>
      <c r="AC24" s="242"/>
      <c r="AD24" s="242"/>
      <c r="AE24" s="242"/>
      <c r="AF24" s="242"/>
      <c r="AG24" s="242"/>
      <c r="AH24" s="242"/>
      <c r="AI24" s="242"/>
      <c r="AJ24" s="242"/>
      <c r="AK24" s="242"/>
      <c r="AL24" s="242"/>
      <c r="AM24" s="242"/>
      <c r="AN24" s="242"/>
      <c r="AO24" s="242"/>
      <c r="AP24" s="242"/>
      <c r="AQ24" s="242"/>
    </row>
    <row r="25" spans="1:410" x14ac:dyDescent="0.15">
      <c r="A25" s="81" t="s">
        <v>207</v>
      </c>
      <c r="B25" s="32"/>
      <c r="C25" s="102">
        <v>0.7</v>
      </c>
      <c r="D25" s="99"/>
      <c r="E25" s="99"/>
      <c r="F25" s="99"/>
      <c r="G25" s="100"/>
      <c r="H25" s="100"/>
      <c r="I25" s="32"/>
      <c r="J25" s="32"/>
      <c r="K25" s="32"/>
      <c r="L25" s="32"/>
      <c r="M25" s="32"/>
      <c r="N25" s="32"/>
      <c r="O25" s="32"/>
      <c r="P25" s="32"/>
      <c r="Q25" s="32"/>
      <c r="R25" s="32"/>
      <c r="S25" s="32"/>
      <c r="T25" s="32"/>
      <c r="U25" s="32"/>
      <c r="V25" s="82"/>
      <c r="W25" s="242"/>
      <c r="X25" s="242"/>
      <c r="Y25" s="242"/>
      <c r="Z25" s="242"/>
      <c r="AA25" s="242"/>
      <c r="AB25" s="242"/>
      <c r="AC25" s="242"/>
      <c r="AD25" s="242"/>
      <c r="AE25" s="242"/>
      <c r="AF25" s="242"/>
      <c r="AG25" s="242"/>
      <c r="AH25" s="242"/>
      <c r="AI25" s="242"/>
      <c r="AJ25" s="242"/>
      <c r="AK25" s="242"/>
      <c r="AL25" s="242"/>
      <c r="AM25" s="242"/>
      <c r="AN25" s="242"/>
      <c r="AO25" s="242"/>
      <c r="AP25" s="242"/>
      <c r="AQ25" s="242"/>
    </row>
    <row r="26" spans="1:410" x14ac:dyDescent="0.15">
      <c r="A26" s="81" t="s">
        <v>256</v>
      </c>
      <c r="B26" s="32"/>
      <c r="C26" s="102">
        <v>0.3</v>
      </c>
      <c r="D26" s="99"/>
      <c r="E26" s="99"/>
      <c r="F26" s="99"/>
      <c r="G26" s="100"/>
      <c r="H26" s="100"/>
      <c r="I26" s="32"/>
      <c r="J26" s="32"/>
      <c r="K26" s="32"/>
      <c r="L26" s="32"/>
      <c r="M26" s="32"/>
      <c r="N26" s="32"/>
      <c r="O26" s="32"/>
      <c r="P26" s="32"/>
      <c r="Q26" s="32"/>
      <c r="R26" s="32"/>
      <c r="S26" s="32"/>
      <c r="T26" s="32"/>
      <c r="U26" s="32"/>
      <c r="V26" s="82"/>
      <c r="W26" s="242"/>
      <c r="X26" s="242"/>
      <c r="Y26" s="242"/>
      <c r="Z26" s="242"/>
      <c r="AA26" s="242"/>
      <c r="AB26" s="242"/>
      <c r="AC26" s="242"/>
      <c r="AD26" s="242"/>
      <c r="AE26" s="242"/>
      <c r="AF26" s="242"/>
      <c r="AG26" s="242"/>
      <c r="AH26" s="242"/>
      <c r="AI26" s="242"/>
      <c r="AJ26" s="242"/>
      <c r="AK26" s="242"/>
      <c r="AL26" s="242"/>
      <c r="AM26" s="242"/>
      <c r="AN26" s="242"/>
      <c r="AO26" s="242"/>
      <c r="AP26" s="242"/>
      <c r="AQ26" s="242"/>
    </row>
    <row r="27" spans="1:410" x14ac:dyDescent="0.15">
      <c r="A27" s="81"/>
      <c r="B27" s="32"/>
      <c r="C27" s="99"/>
      <c r="D27" s="99"/>
      <c r="E27" s="99"/>
      <c r="F27" s="99"/>
      <c r="G27" s="100"/>
      <c r="H27" s="100"/>
      <c r="I27" s="32"/>
      <c r="J27" s="32"/>
      <c r="K27" s="32"/>
      <c r="L27" s="32"/>
      <c r="M27" s="32"/>
      <c r="N27" s="32"/>
      <c r="O27" s="32"/>
      <c r="P27" s="32"/>
      <c r="Q27" s="32"/>
      <c r="R27" s="32"/>
      <c r="S27" s="32"/>
      <c r="T27" s="32"/>
      <c r="U27" s="32"/>
      <c r="V27" s="82"/>
      <c r="W27" s="242"/>
      <c r="X27" s="242"/>
      <c r="Y27" s="242"/>
      <c r="Z27" s="242"/>
      <c r="AA27" s="242"/>
      <c r="AB27" s="242"/>
      <c r="AC27" s="242"/>
      <c r="AD27" s="242"/>
      <c r="AE27" s="242"/>
      <c r="AF27" s="242"/>
      <c r="AG27" s="242"/>
      <c r="AH27" s="242"/>
      <c r="AI27" s="242"/>
      <c r="AJ27" s="242"/>
      <c r="AK27" s="242"/>
      <c r="AL27" s="242"/>
      <c r="AM27" s="242"/>
      <c r="AN27" s="242"/>
      <c r="AO27" s="242"/>
      <c r="AP27" s="242"/>
      <c r="AQ27" s="242"/>
    </row>
    <row r="28" spans="1:410" ht="75" x14ac:dyDescent="0.15">
      <c r="A28" s="179" t="s">
        <v>112</v>
      </c>
      <c r="B28" s="180" t="s">
        <v>108</v>
      </c>
      <c r="C28" s="186" t="s">
        <v>109</v>
      </c>
      <c r="D28" s="186" t="s">
        <v>341</v>
      </c>
      <c r="E28" s="186" t="s">
        <v>199</v>
      </c>
      <c r="F28" s="186" t="s">
        <v>258</v>
      </c>
      <c r="G28" s="186" t="s">
        <v>6</v>
      </c>
      <c r="H28" s="189" t="s">
        <v>343</v>
      </c>
      <c r="I28" s="190" t="s">
        <v>201</v>
      </c>
      <c r="J28" s="181" t="s">
        <v>344</v>
      </c>
      <c r="K28" s="183" t="s">
        <v>203</v>
      </c>
      <c r="L28" s="183" t="s">
        <v>232</v>
      </c>
      <c r="M28" s="183" t="s">
        <v>233</v>
      </c>
      <c r="N28" s="183" t="s">
        <v>234</v>
      </c>
      <c r="O28" s="194" t="s">
        <v>345</v>
      </c>
      <c r="P28" s="194" t="s">
        <v>346</v>
      </c>
      <c r="Q28" s="193" t="s">
        <v>347</v>
      </c>
      <c r="R28" s="193" t="s">
        <v>348</v>
      </c>
      <c r="S28" s="187" t="s">
        <v>230</v>
      </c>
      <c r="T28" s="184" t="s">
        <v>231</v>
      </c>
      <c r="U28" s="188" t="s">
        <v>129</v>
      </c>
      <c r="V28" s="185" t="s">
        <v>130</v>
      </c>
      <c r="W28" s="242"/>
      <c r="X28" s="242"/>
      <c r="Y28" s="242"/>
      <c r="Z28" s="242"/>
      <c r="AA28" s="242"/>
      <c r="AB28" s="242"/>
      <c r="AC28" s="242"/>
      <c r="AD28" s="242"/>
      <c r="AE28" s="242"/>
      <c r="AF28" s="242"/>
      <c r="AG28" s="242"/>
      <c r="AH28" s="242"/>
      <c r="AI28" s="242"/>
      <c r="AJ28" s="242"/>
      <c r="AK28" s="242"/>
      <c r="AL28" s="242"/>
      <c r="AM28" s="242"/>
      <c r="AN28" s="242"/>
      <c r="AO28" s="242"/>
      <c r="AP28" s="242"/>
      <c r="AQ28" s="242"/>
    </row>
    <row r="29" spans="1:410" x14ac:dyDescent="0.15">
      <c r="A29" s="139" t="str">
        <f>'Tariffs 2022'!K9</f>
        <v>ActewAGL</v>
      </c>
      <c r="B29" s="140" t="str">
        <f>'Tariffs 2022'!L9</f>
        <v>Simple Saver</v>
      </c>
      <c r="C29" s="141">
        <f>IF('Tariffs 2022'!BP9=0,91*'Tariffs 2022'!M9/100,(91*'Tariffs 2022'!M9/100)+'Tariffs 2022'!BP9/4)</f>
        <v>81.676636363636362</v>
      </c>
      <c r="D29" s="141">
        <f>IF('Tariffs 2022'!O9="",$C$24*$C$25*'Tariffs 2022'!N9/100,IF($C$24*$C$25&gt;='Tariffs 2022'!P9,('Tariffs 2022'!P9*'Tariffs 2022'!N9/100),($C$24*$C$25*'Tariffs 2022'!N9/100)))</f>
        <v>264.4727272727273</v>
      </c>
      <c r="E29" s="141">
        <f>IF(AND('Tariffs 2022'!R9&gt;0,'Tariffs 2022'!T9&gt;0),IF(($C$24*$C$25&lt;'Tariffs 2022'!T9),(0),($C$24*$C$25-'Tariffs 2022'!T9)*'Tariffs 2022'!U9/100),IF(AND('Tariffs 2022'!R9&gt;0,'Tariffs 2022'!T9=""),IF(($C$24*$C$25&lt;'Tariffs 2022'!R9+'Tariffs 2022'!P9),(0),(($C$24*$C$25-('Tariffs 2022'!R9+'Tariffs 2022'!P9))*'Tariffs 2022'!S9/100)),IF(AND('Tariffs 2022'!P9&gt;0,'Tariffs 2022'!R9=""&gt;0),IF(($C$24&lt;'Tariffs 2022'!P9),(0),($C$24*$C$25-'Tariffs 2022'!P9)*'Tariffs 2022'!Q9/100),0)))</f>
        <v>0</v>
      </c>
      <c r="F29" s="141">
        <f>($C$24*$C$26)*'Tariffs 2022'!AE9/100</f>
        <v>72.599999999999994</v>
      </c>
      <c r="G29" s="141">
        <f>SUM(C29:F29)</f>
        <v>418.74936363636368</v>
      </c>
      <c r="H29" s="141">
        <f t="shared" ref="H29:H32" si="12">(G29-C29)*4</f>
        <v>1348.2909090909093</v>
      </c>
      <c r="I29" s="191">
        <f t="shared" ref="I29:I32" si="13">G29*4</f>
        <v>1674.9974545454547</v>
      </c>
      <c r="J29" s="142">
        <f t="shared" ref="J29:J32" si="14">I29*1.1</f>
        <v>1842.4972000000002</v>
      </c>
      <c r="K29" s="140">
        <f>'Tariffs 2022'!AZ9</f>
        <v>0</v>
      </c>
      <c r="L29" s="140">
        <f>'Tariffs 2022'!BA9</f>
        <v>0</v>
      </c>
      <c r="M29" s="140">
        <f>'Tariffs 2022'!BB9</f>
        <v>0</v>
      </c>
      <c r="N29" s="140">
        <f>'Tariffs 2022'!BC9</f>
        <v>0</v>
      </c>
      <c r="O29" s="143" t="str">
        <f t="shared" ref="O29:O32" si="15">IF(SUM(K29:N29)=0,"No discount",IF(K29&gt;0,"Guaranteed off bill",IF(L29&gt;0,"Guaranteed off usage",IF(M29&gt;0,"Pay-on-time off bill","Pay-on-time off usage"))))</f>
        <v>No discount</v>
      </c>
      <c r="P29" s="143" t="str">
        <f t="shared" ref="P29:P32" si="16">IF(OR(A29="Origin Energy",A29="Red Energy",A29="Powershop"),"Inclusive","Exclusive")</f>
        <v>Exclusive</v>
      </c>
      <c r="Q29" s="191">
        <f t="shared" ref="Q29:Q32" si="17">IF(AND(O29="Guaranteed off bill",P29="Inclusive"),((I29*1.1)-((I29*1.1)*K29/100))/1.1,IF(AND(O29="Guaranteed off usage",P29="Inclusive"),((I29*1.1)-((H29*1.1)*L29/100))/1.1,IF(AND(O29="Guaranteed off bill",P29="Exclusive"),I29-(I29*K29/100),IF(AND(O29="Guaranteed off usage",P29="Exclusive"),I29-(H29*L29/100),IF(P29="Inclusive",((I29*1.1))/1.1,I29)))))</f>
        <v>1674.9974545454547</v>
      </c>
      <c r="R29" s="191">
        <f t="shared" ref="R29:R32" si="18">IF(AND(O29="Pay-on-time off bill",P29="Inclusive"),((Q29*1.1)-((Q29*1.1)*M29/100))/1.1,IF(AND(O29="Pay-on-time off usage",P29="Inclusive"),((Q29*1.1)-((H29*1.1)*N29/100))/1.1,IF(AND(O29="Pay-on-time off bill",P29="Exclusive"),Q29-(Q29*M29/100),IF(AND(O29="Pay-on-time off usage",P29="Exclusive"),Q29-(H29*N29/100),IF(P29="Inclusive",((Q29*1.1))/1.1,Q29)))))</f>
        <v>1674.9974545454547</v>
      </c>
      <c r="S29" s="197">
        <f t="shared" ref="S29:T32" si="19">Q29*1.1</f>
        <v>1842.4972000000002</v>
      </c>
      <c r="T29" s="197">
        <f t="shared" si="19"/>
        <v>1842.4972000000002</v>
      </c>
      <c r="U29" s="144">
        <f>'Tariffs 2022'!BL9</f>
        <v>12</v>
      </c>
      <c r="V29" s="145" t="str">
        <f>'Tariffs 2022'!BM9</f>
        <v>n</v>
      </c>
      <c r="W29" s="242"/>
      <c r="X29" s="242"/>
      <c r="Y29" s="242"/>
      <c r="Z29" s="242"/>
      <c r="AA29" s="242"/>
      <c r="AB29" s="242"/>
      <c r="AC29" s="242"/>
      <c r="AD29" s="242"/>
      <c r="AE29" s="242"/>
      <c r="AF29" s="242"/>
      <c r="AG29" s="242"/>
      <c r="AH29" s="242"/>
      <c r="AI29" s="242"/>
      <c r="AJ29" s="242"/>
      <c r="AK29" s="242"/>
      <c r="AL29" s="242"/>
      <c r="AM29" s="242"/>
      <c r="AN29" s="242"/>
      <c r="AO29" s="242"/>
      <c r="AP29" s="242"/>
      <c r="AQ29" s="242"/>
    </row>
    <row r="30" spans="1:410" x14ac:dyDescent="0.15">
      <c r="A30" s="139" t="str">
        <f>'Tariffs 2022'!K10</f>
        <v>EnergyAustralia</v>
      </c>
      <c r="B30" s="140" t="str">
        <f>'Tariffs 2022'!L10</f>
        <v>Flexi Plan</v>
      </c>
      <c r="C30" s="141">
        <f>IF('Tariffs 2022'!BP10=0,91*'Tariffs 2022'!M10/100,(91*'Tariffs 2022'!M10/100)+'Tariffs 2022'!BP10/4)</f>
        <v>86.069454545454533</v>
      </c>
      <c r="D30" s="141">
        <f>IF('Tariffs 2022'!O10="",$C$24*$C$25*'Tariffs 2022'!N10/100,IF($C$24*$C$25&gt;='Tariffs 2022'!P10,('Tariffs 2022'!P10*'Tariffs 2022'!N10/100),($C$24*$C$25*'Tariffs 2022'!N10/100)))</f>
        <v>400.52727272727265</v>
      </c>
      <c r="E30" s="141">
        <f>IF(AND('Tariffs 2022'!R10&gt;0,'Tariffs 2022'!T10&gt;0),IF(($C$24*$C$25&lt;'Tariffs 2022'!T10),(0),($C$24*$C$25-'Tariffs 2022'!T10)*'Tariffs 2022'!U10/100),IF(AND('Tariffs 2022'!R10&gt;0,'Tariffs 2022'!T10=""),IF(($C$24*$C$25&lt;'Tariffs 2022'!R10+'Tariffs 2022'!P10),(0),(($C$24*$C$25-('Tariffs 2022'!R10+'Tariffs 2022'!P10))*'Tariffs 2022'!S10/100)),IF(AND('Tariffs 2022'!P10&gt;0,'Tariffs 2022'!R10=""&gt;0),IF(($C$24&lt;'Tariffs 2022'!P10),(0),($C$24*$C$25-'Tariffs 2022'!P10)*'Tariffs 2022'!Q10/100),0)))</f>
        <v>0</v>
      </c>
      <c r="F30" s="141">
        <f>($C$24*$C$26)*'Tariffs 2022'!AE10/100</f>
        <v>97.145454545454527</v>
      </c>
      <c r="G30" s="141">
        <f t="shared" ref="G30:G32" si="20">SUM(C30:F30)</f>
        <v>583.74218181818173</v>
      </c>
      <c r="H30" s="141">
        <f t="shared" si="12"/>
        <v>1990.6909090909089</v>
      </c>
      <c r="I30" s="191">
        <f t="shared" si="13"/>
        <v>2334.9687272727269</v>
      </c>
      <c r="J30" s="142">
        <f t="shared" si="14"/>
        <v>2568.4656</v>
      </c>
      <c r="K30" s="140">
        <f>'Tariffs 2022'!AZ10</f>
        <v>0</v>
      </c>
      <c r="L30" s="140">
        <f>'Tariffs 2022'!BA10</f>
        <v>0</v>
      </c>
      <c r="M30" s="140">
        <f>'Tariffs 2022'!BB10</f>
        <v>0</v>
      </c>
      <c r="N30" s="140">
        <f>'Tariffs 2022'!BC10</f>
        <v>0</v>
      </c>
      <c r="O30" s="143" t="str">
        <f t="shared" si="15"/>
        <v>No discount</v>
      </c>
      <c r="P30" s="143" t="str">
        <f t="shared" si="16"/>
        <v>Exclusive</v>
      </c>
      <c r="Q30" s="191">
        <f t="shared" si="17"/>
        <v>2334.9687272727269</v>
      </c>
      <c r="R30" s="191">
        <f t="shared" si="18"/>
        <v>2334.9687272727269</v>
      </c>
      <c r="S30" s="198">
        <f t="shared" si="19"/>
        <v>2568.4656</v>
      </c>
      <c r="T30" s="198">
        <f t="shared" si="19"/>
        <v>2568.4656</v>
      </c>
      <c r="U30" s="144">
        <f>'Tariffs 2022'!BL10</f>
        <v>0</v>
      </c>
      <c r="V30" s="145" t="str">
        <f>'Tariffs 2022'!BM10</f>
        <v>n</v>
      </c>
      <c r="W30" s="242"/>
      <c r="X30" s="242"/>
      <c r="Y30" s="242"/>
      <c r="Z30" s="242"/>
      <c r="AA30" s="242"/>
      <c r="AB30" s="242"/>
      <c r="AC30" s="242"/>
      <c r="AD30" s="242"/>
      <c r="AE30" s="242"/>
      <c r="AF30" s="242"/>
      <c r="AG30" s="242"/>
      <c r="AH30" s="242"/>
      <c r="AI30" s="242"/>
      <c r="AJ30" s="242"/>
      <c r="AK30" s="242"/>
      <c r="AL30" s="242"/>
      <c r="AM30" s="242"/>
      <c r="AN30" s="242"/>
      <c r="AO30" s="242"/>
      <c r="AP30" s="242"/>
      <c r="AQ30" s="242"/>
    </row>
    <row r="31" spans="1:410" x14ac:dyDescent="0.15">
      <c r="A31" s="139" t="str">
        <f>'Tariffs 2022'!K11</f>
        <v>Origin Energy</v>
      </c>
      <c r="B31" s="140" t="str">
        <f>'Tariffs 2022'!L11</f>
        <v>Go Variable</v>
      </c>
      <c r="C31" s="141">
        <f>IF('Tariffs 2022'!BP11=0,91*'Tariffs 2022'!M11/100,(91*'Tariffs 2022'!M11/100)+'Tariffs 2022'!BP11/4)</f>
        <v>83.73654545454545</v>
      </c>
      <c r="D31" s="141">
        <f>IF('Tariffs 2022'!O11="",$C$24*$C$25*'Tariffs 2022'!N11/100,IF($C$24*$C$25&gt;='Tariffs 2022'!P11,('Tariffs 2022'!P11*'Tariffs 2022'!N11/100),($C$24*$C$25*'Tariffs 2022'!N11/100)))</f>
        <v>328.10909090909087</v>
      </c>
      <c r="E31" s="141">
        <f>IF(AND('Tariffs 2022'!R11&gt;0,'Tariffs 2022'!T11&gt;0),IF(($C$24*$C$25&lt;'Tariffs 2022'!T11),(0),($C$24*$C$25-'Tariffs 2022'!T11)*'Tariffs 2022'!U11/100),IF(AND('Tariffs 2022'!R11&gt;0,'Tariffs 2022'!T11=""),IF(($C$24*$C$25&lt;'Tariffs 2022'!R11+'Tariffs 2022'!P11),(0),(($C$24*$C$25-('Tariffs 2022'!R11+'Tariffs 2022'!P11))*'Tariffs 2022'!S11/100)),IF(AND('Tariffs 2022'!P11&gt;0,'Tariffs 2022'!R11=""&gt;0),IF(($C$24&lt;'Tariffs 2022'!P11),(0),($C$24*$C$25-'Tariffs 2022'!P11)*'Tariffs 2022'!Q11/100),0)))</f>
        <v>0</v>
      </c>
      <c r="F31" s="141">
        <f>($C$24*$C$26)*'Tariffs 2022'!AE11/100</f>
        <v>73.2</v>
      </c>
      <c r="G31" s="141">
        <f t="shared" si="20"/>
        <v>485.04563636363633</v>
      </c>
      <c r="H31" s="141">
        <f t="shared" si="12"/>
        <v>1605.2363636363634</v>
      </c>
      <c r="I31" s="191">
        <f t="shared" si="13"/>
        <v>1940.1825454545453</v>
      </c>
      <c r="J31" s="142">
        <f t="shared" si="14"/>
        <v>2134.2008000000001</v>
      </c>
      <c r="K31" s="140">
        <f>'Tariffs 2022'!AZ11</f>
        <v>0</v>
      </c>
      <c r="L31" s="140">
        <f>'Tariffs 2022'!BA11</f>
        <v>0</v>
      </c>
      <c r="M31" s="140">
        <f>'Tariffs 2022'!BB11</f>
        <v>0</v>
      </c>
      <c r="N31" s="140">
        <f>'Tariffs 2022'!BC11</f>
        <v>0</v>
      </c>
      <c r="O31" s="143" t="str">
        <f t="shared" si="15"/>
        <v>No discount</v>
      </c>
      <c r="P31" s="143" t="str">
        <f t="shared" si="16"/>
        <v>Inclusive</v>
      </c>
      <c r="Q31" s="191">
        <f t="shared" si="17"/>
        <v>1940.1825454545453</v>
      </c>
      <c r="R31" s="191">
        <f t="shared" si="18"/>
        <v>1940.1825454545453</v>
      </c>
      <c r="S31" s="198">
        <f t="shared" si="19"/>
        <v>2134.2008000000001</v>
      </c>
      <c r="T31" s="198">
        <f t="shared" si="19"/>
        <v>2134.2008000000001</v>
      </c>
      <c r="U31" s="144">
        <f>'Tariffs 2022'!BL11</f>
        <v>0</v>
      </c>
      <c r="V31" s="145" t="str">
        <f>'Tariffs 2022'!BM11</f>
        <v>n</v>
      </c>
      <c r="W31" s="242"/>
      <c r="X31" s="242"/>
      <c r="Y31" s="242"/>
      <c r="Z31" s="242"/>
      <c r="AA31" s="242"/>
      <c r="AB31" s="242"/>
      <c r="AC31" s="242"/>
      <c r="AD31" s="242"/>
      <c r="AE31" s="242"/>
      <c r="AF31" s="242"/>
      <c r="AG31" s="242"/>
      <c r="AH31" s="242"/>
      <c r="AI31" s="242"/>
      <c r="AJ31" s="242"/>
      <c r="AK31" s="242"/>
      <c r="AL31" s="242"/>
      <c r="AM31" s="242"/>
      <c r="AN31" s="242"/>
      <c r="AO31" s="242"/>
      <c r="AP31" s="242"/>
      <c r="AQ31" s="242"/>
    </row>
    <row r="32" spans="1:410" x14ac:dyDescent="0.15">
      <c r="A32" s="139" t="str">
        <f>'Tariffs 2022'!K12</f>
        <v>Red Energy</v>
      </c>
      <c r="B32" s="140" t="str">
        <f>'Tariffs 2022'!L12</f>
        <v>Living Energy Saver</v>
      </c>
      <c r="C32" s="141">
        <f>IF('Tariffs 2022'!BP12=0,91*'Tariffs 2022'!M12/100,(91*'Tariffs 2022'!M12/100)+'Tariffs 2022'!BP12/4)</f>
        <v>77.349999999999994</v>
      </c>
      <c r="D32" s="141">
        <f>IF('Tariffs 2022'!O12="",$C$24*$C$25*'Tariffs 2022'!N12/100,IF($C$24*$C$25&gt;='Tariffs 2022'!P12,('Tariffs 2022'!P12*'Tariffs 2022'!N12/100),($C$24*$C$25*'Tariffs 2022'!N12/100)))</f>
        <v>307.99999999999994</v>
      </c>
      <c r="E32" s="141">
        <f>IF(AND('Tariffs 2022'!R12&gt;0,'Tariffs 2022'!T12&gt;0),IF(($C$24*$C$25&lt;'Tariffs 2022'!T12),(0),($C$24*$C$25-'Tariffs 2022'!T12)*'Tariffs 2022'!U12/100),IF(AND('Tariffs 2022'!R12&gt;0,'Tariffs 2022'!T12=""),IF(($C$24*$C$25&lt;'Tariffs 2022'!R12+'Tariffs 2022'!P12),(0),(($C$24*$C$25-('Tariffs 2022'!R12+'Tariffs 2022'!P12))*'Tariffs 2022'!S12/100)),IF(AND('Tariffs 2022'!P12&gt;0,'Tariffs 2022'!R12=""&gt;0),IF(($C$24&lt;'Tariffs 2022'!P12),(0),($C$24*$C$25-'Tariffs 2022'!P12)*'Tariffs 2022'!Q12/100),0)))</f>
        <v>0</v>
      </c>
      <c r="F32" s="141">
        <f>($C$24*$C$26)*'Tariffs 2022'!AE12/100</f>
        <v>71.999999999999986</v>
      </c>
      <c r="G32" s="141">
        <f t="shared" si="20"/>
        <v>457.34999999999991</v>
      </c>
      <c r="H32" s="141">
        <f t="shared" si="12"/>
        <v>1519.9999999999995</v>
      </c>
      <c r="I32" s="191">
        <f t="shared" si="13"/>
        <v>1829.3999999999996</v>
      </c>
      <c r="J32" s="142">
        <f t="shared" si="14"/>
        <v>2012.3399999999997</v>
      </c>
      <c r="K32" s="140">
        <f>'Tariffs 2022'!AZ12</f>
        <v>0</v>
      </c>
      <c r="L32" s="140">
        <f>'Tariffs 2022'!BA12</f>
        <v>0</v>
      </c>
      <c r="M32" s="140">
        <f>'Tariffs 2022'!BB12</f>
        <v>0</v>
      </c>
      <c r="N32" s="140">
        <f>'Tariffs 2022'!BC12</f>
        <v>0</v>
      </c>
      <c r="O32" s="143" t="str">
        <f t="shared" si="15"/>
        <v>No discount</v>
      </c>
      <c r="P32" s="143" t="str">
        <f t="shared" si="16"/>
        <v>Inclusive</v>
      </c>
      <c r="Q32" s="191">
        <f t="shared" si="17"/>
        <v>1829.3999999999996</v>
      </c>
      <c r="R32" s="191">
        <f t="shared" si="18"/>
        <v>1829.3999999999996</v>
      </c>
      <c r="S32" s="198">
        <f t="shared" si="19"/>
        <v>2012.3399999999997</v>
      </c>
      <c r="T32" s="198">
        <f t="shared" si="19"/>
        <v>2012.3399999999997</v>
      </c>
      <c r="U32" s="144">
        <f>'Tariffs 2022'!BL12</f>
        <v>0</v>
      </c>
      <c r="V32" s="145" t="str">
        <f>'Tariffs 2022'!BM12</f>
        <v>n</v>
      </c>
      <c r="W32" s="242"/>
      <c r="X32" s="242"/>
      <c r="Y32" s="242"/>
      <c r="Z32" s="242"/>
      <c r="AA32" s="242"/>
      <c r="AB32" s="242"/>
      <c r="AC32" s="242"/>
      <c r="AD32" s="242"/>
      <c r="AE32" s="242"/>
      <c r="AF32" s="242"/>
      <c r="AG32" s="242"/>
      <c r="AH32" s="242"/>
      <c r="AI32" s="242"/>
      <c r="AJ32" s="242"/>
      <c r="AK32" s="242"/>
      <c r="AL32" s="242"/>
      <c r="AM32" s="242"/>
      <c r="AN32" s="242"/>
      <c r="AO32" s="242"/>
      <c r="AP32" s="242"/>
      <c r="AQ32" s="242"/>
    </row>
    <row r="33" spans="1:410" s="140" customFormat="1" x14ac:dyDescent="0.15">
      <c r="A33" s="241"/>
      <c r="B33" s="241"/>
      <c r="C33" s="241"/>
      <c r="D33" s="241"/>
      <c r="E33" s="241"/>
      <c r="F33" s="241"/>
      <c r="G33" s="241"/>
      <c r="H33" s="241"/>
      <c r="I33" s="241"/>
      <c r="J33" s="241"/>
      <c r="K33" s="241"/>
      <c r="L33" s="241"/>
      <c r="M33" s="241"/>
      <c r="N33" s="241"/>
      <c r="O33" s="241"/>
      <c r="P33" s="241"/>
      <c r="Q33" s="241"/>
      <c r="R33" s="241"/>
      <c r="S33" s="241"/>
      <c r="T33" s="241"/>
      <c r="U33" s="241"/>
      <c r="V33" s="241"/>
      <c r="W33" s="242"/>
      <c r="X33" s="242"/>
      <c r="Y33" s="242"/>
      <c r="Z33" s="242"/>
      <c r="AA33" s="242"/>
      <c r="AB33" s="242"/>
      <c r="AC33" s="242"/>
      <c r="AD33" s="242"/>
      <c r="AE33" s="242"/>
      <c r="AF33" s="242"/>
      <c r="AG33" s="242"/>
      <c r="AH33" s="242"/>
      <c r="AI33" s="242"/>
      <c r="AJ33" s="242"/>
      <c r="AK33" s="242"/>
      <c r="AL33" s="242"/>
      <c r="AM33" s="242"/>
      <c r="AN33" s="242"/>
      <c r="AO33" s="242"/>
      <c r="AP33" s="242"/>
      <c r="AQ33" s="242"/>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row>
    <row r="34" spans="1:410" customFormat="1" ht="15" thickBot="1" x14ac:dyDescent="0.2">
      <c r="A34" s="241"/>
      <c r="B34" s="241"/>
      <c r="C34" s="241"/>
      <c r="D34" s="241"/>
      <c r="E34" s="241"/>
      <c r="F34" s="241"/>
      <c r="G34" s="241"/>
      <c r="H34" s="241"/>
      <c r="I34" s="241"/>
      <c r="J34" s="241"/>
      <c r="K34" s="241"/>
      <c r="L34" s="241"/>
      <c r="M34" s="241"/>
      <c r="N34" s="241"/>
      <c r="O34" s="241"/>
      <c r="P34" s="241"/>
      <c r="Q34" s="241"/>
      <c r="R34" s="241"/>
      <c r="S34" s="241"/>
      <c r="T34" s="241"/>
      <c r="U34" s="241"/>
      <c r="V34" s="241"/>
      <c r="W34" s="242"/>
      <c r="X34" s="242"/>
      <c r="Y34" s="242"/>
      <c r="Z34" s="242"/>
      <c r="AA34" s="242"/>
      <c r="AB34" s="242"/>
      <c r="AC34" s="242"/>
      <c r="AD34" s="242"/>
      <c r="AE34" s="242"/>
      <c r="AF34" s="242"/>
      <c r="AG34" s="242"/>
      <c r="AH34" s="242"/>
      <c r="AI34" s="242"/>
      <c r="AJ34" s="242"/>
      <c r="AK34" s="242"/>
      <c r="AL34" s="242"/>
      <c r="AM34" s="242"/>
      <c r="AN34" s="242"/>
      <c r="AO34" s="242"/>
      <c r="AP34" s="242"/>
      <c r="AQ34" s="242"/>
    </row>
    <row r="35" spans="1:410" x14ac:dyDescent="0.15">
      <c r="A35" s="78" t="s">
        <v>353</v>
      </c>
      <c r="B35" s="79"/>
      <c r="C35" s="79"/>
      <c r="D35" s="79"/>
      <c r="E35" s="79"/>
      <c r="F35" s="79"/>
      <c r="G35" s="79"/>
      <c r="H35" s="79"/>
      <c r="I35" s="79"/>
      <c r="J35" s="79"/>
      <c r="K35" s="79"/>
      <c r="L35" s="79"/>
      <c r="M35" s="79"/>
      <c r="N35" s="79"/>
      <c r="O35" s="79"/>
      <c r="P35" s="79"/>
      <c r="Q35" s="79"/>
      <c r="R35" s="79"/>
      <c r="S35" s="79"/>
      <c r="T35" s="79"/>
      <c r="U35" s="79"/>
      <c r="V35" s="80"/>
      <c r="W35" s="242"/>
      <c r="X35" s="242"/>
      <c r="Y35" s="242"/>
      <c r="Z35" s="242"/>
      <c r="AA35" s="242"/>
      <c r="AB35" s="242"/>
      <c r="AC35" s="242"/>
      <c r="AD35" s="242"/>
      <c r="AE35" s="242"/>
      <c r="AF35" s="242"/>
      <c r="AG35" s="242"/>
      <c r="AH35" s="242"/>
      <c r="AI35" s="242"/>
      <c r="AJ35" s="242"/>
      <c r="AK35" s="242"/>
      <c r="AL35" s="242"/>
      <c r="AM35" s="242"/>
      <c r="AN35" s="242"/>
      <c r="AO35" s="242"/>
      <c r="AP35" s="242"/>
      <c r="AQ35" s="242"/>
    </row>
    <row r="36" spans="1:410" x14ac:dyDescent="0.15">
      <c r="A36" s="81" t="s">
        <v>107</v>
      </c>
      <c r="B36" s="32"/>
      <c r="C36" s="101">
        <v>2000</v>
      </c>
      <c r="D36" s="32"/>
      <c r="E36" s="32"/>
      <c r="F36" s="32"/>
      <c r="G36" s="32"/>
      <c r="H36" s="32"/>
      <c r="I36" s="32"/>
      <c r="J36" s="32"/>
      <c r="K36" s="32"/>
      <c r="L36" s="32"/>
      <c r="M36" s="32"/>
      <c r="N36" s="32"/>
      <c r="O36" s="32"/>
      <c r="P36" s="32"/>
      <c r="Q36" s="32"/>
      <c r="R36" s="32"/>
      <c r="S36" s="32"/>
      <c r="T36" s="32"/>
      <c r="U36" s="32"/>
      <c r="V36" s="82"/>
      <c r="W36" s="242"/>
      <c r="X36" s="242"/>
      <c r="Y36" s="242"/>
      <c r="Z36" s="242"/>
      <c r="AA36" s="242"/>
      <c r="AB36" s="242"/>
      <c r="AC36" s="242"/>
      <c r="AD36" s="242"/>
      <c r="AE36" s="242"/>
      <c r="AF36" s="242"/>
      <c r="AG36" s="242"/>
      <c r="AH36" s="242"/>
      <c r="AI36" s="242"/>
      <c r="AJ36" s="242"/>
      <c r="AK36" s="242"/>
      <c r="AL36" s="242"/>
      <c r="AM36" s="242"/>
      <c r="AN36" s="242"/>
      <c r="AO36" s="242"/>
      <c r="AP36" s="242"/>
      <c r="AQ36" s="242"/>
    </row>
    <row r="37" spans="1:410" x14ac:dyDescent="0.15">
      <c r="A37" s="81" t="s">
        <v>207</v>
      </c>
      <c r="B37" s="32"/>
      <c r="C37" s="102">
        <v>0.2</v>
      </c>
      <c r="D37" s="32"/>
      <c r="E37" s="32"/>
      <c r="F37" s="32"/>
      <c r="G37" s="32"/>
      <c r="H37" s="32"/>
      <c r="I37" s="32"/>
      <c r="J37" s="32"/>
      <c r="K37" s="32"/>
      <c r="L37" s="32"/>
      <c r="M37" s="32"/>
      <c r="N37" s="32"/>
      <c r="O37" s="32"/>
      <c r="P37" s="32"/>
      <c r="Q37" s="32"/>
      <c r="R37" s="32"/>
      <c r="S37" s="32"/>
      <c r="T37" s="32"/>
      <c r="U37" s="32"/>
      <c r="V37" s="82"/>
      <c r="W37" s="242"/>
      <c r="X37" s="242"/>
      <c r="Y37" s="242"/>
      <c r="Z37" s="242"/>
      <c r="AA37" s="242"/>
      <c r="AB37" s="242"/>
      <c r="AC37" s="242"/>
      <c r="AD37" s="242"/>
      <c r="AE37" s="242"/>
      <c r="AF37" s="242"/>
      <c r="AG37" s="242"/>
      <c r="AH37" s="242"/>
      <c r="AI37" s="242"/>
      <c r="AJ37" s="242"/>
      <c r="AK37" s="242"/>
      <c r="AL37" s="242"/>
      <c r="AM37" s="242"/>
      <c r="AN37" s="242"/>
      <c r="AO37" s="242"/>
      <c r="AP37" s="242"/>
      <c r="AQ37" s="242"/>
    </row>
    <row r="38" spans="1:410" x14ac:dyDescent="0.15">
      <c r="A38" s="81" t="s">
        <v>354</v>
      </c>
      <c r="B38" s="32"/>
      <c r="C38" s="102">
        <v>0.5</v>
      </c>
      <c r="D38" s="32"/>
      <c r="E38" s="32"/>
      <c r="F38" s="32"/>
      <c r="G38" s="32"/>
      <c r="H38" s="32"/>
      <c r="I38" s="32"/>
      <c r="J38" s="32"/>
      <c r="K38" s="32"/>
      <c r="L38" s="32"/>
      <c r="M38" s="32"/>
      <c r="N38" s="32"/>
      <c r="O38" s="32"/>
      <c r="P38" s="32"/>
      <c r="Q38" s="32"/>
      <c r="R38" s="32"/>
      <c r="S38" s="32"/>
      <c r="T38" s="32"/>
      <c r="U38" s="32"/>
      <c r="V38" s="82"/>
      <c r="W38" s="242"/>
      <c r="X38" s="242"/>
      <c r="Y38" s="242"/>
      <c r="Z38" s="242"/>
      <c r="AA38" s="242"/>
      <c r="AB38" s="242"/>
      <c r="AC38" s="242"/>
      <c r="AD38" s="242"/>
      <c r="AE38" s="242"/>
      <c r="AF38" s="242"/>
      <c r="AG38" s="242"/>
      <c r="AH38" s="242"/>
      <c r="AI38" s="242"/>
      <c r="AJ38" s="242"/>
      <c r="AK38" s="242"/>
      <c r="AL38" s="242"/>
      <c r="AM38" s="242"/>
      <c r="AN38" s="242"/>
      <c r="AO38" s="242"/>
      <c r="AP38" s="242"/>
      <c r="AQ38" s="242"/>
    </row>
    <row r="39" spans="1:410" x14ac:dyDescent="0.15">
      <c r="A39" s="81" t="s">
        <v>208</v>
      </c>
      <c r="B39" s="32"/>
      <c r="C39" s="102">
        <v>0.3</v>
      </c>
      <c r="D39" s="32"/>
      <c r="E39" s="32"/>
      <c r="F39" s="32"/>
      <c r="G39" s="32"/>
      <c r="H39" s="32"/>
      <c r="I39" s="32"/>
      <c r="J39" s="32"/>
      <c r="K39" s="32"/>
      <c r="L39" s="32"/>
      <c r="M39" s="32"/>
      <c r="N39" s="32"/>
      <c r="O39" s="32"/>
      <c r="P39" s="32"/>
      <c r="Q39" s="32"/>
      <c r="R39" s="32"/>
      <c r="S39" s="32"/>
      <c r="T39" s="32"/>
      <c r="U39" s="32"/>
      <c r="V39" s="82"/>
      <c r="W39" s="242"/>
      <c r="X39" s="242"/>
      <c r="Y39" s="242"/>
      <c r="Z39" s="242"/>
      <c r="AA39" s="242"/>
      <c r="AB39" s="242"/>
      <c r="AC39" s="242"/>
      <c r="AD39" s="242"/>
      <c r="AE39" s="242"/>
      <c r="AF39" s="242"/>
      <c r="AG39" s="242"/>
      <c r="AH39" s="242"/>
      <c r="AI39" s="242"/>
      <c r="AJ39" s="242"/>
      <c r="AK39" s="242"/>
      <c r="AL39" s="242"/>
      <c r="AM39" s="242"/>
      <c r="AN39" s="242"/>
      <c r="AO39" s="242"/>
      <c r="AP39" s="242"/>
      <c r="AQ39" s="242"/>
    </row>
    <row r="40" spans="1:410" x14ac:dyDescent="0.15">
      <c r="A40" s="81"/>
      <c r="B40" s="32"/>
      <c r="C40" s="32"/>
      <c r="D40" s="32"/>
      <c r="E40" s="32"/>
      <c r="F40" s="32"/>
      <c r="G40" s="32"/>
      <c r="H40" s="32"/>
      <c r="I40" s="32"/>
      <c r="J40" s="32"/>
      <c r="K40" s="32"/>
      <c r="L40" s="32"/>
      <c r="M40" s="32"/>
      <c r="N40" s="32"/>
      <c r="O40" s="32"/>
      <c r="P40" s="32"/>
      <c r="Q40" s="32"/>
      <c r="R40" s="32"/>
      <c r="S40" s="32"/>
      <c r="T40" s="32"/>
      <c r="U40" s="32"/>
      <c r="V40" s="82"/>
      <c r="W40" s="242"/>
      <c r="X40" s="242"/>
      <c r="Y40" s="242"/>
      <c r="Z40" s="242"/>
      <c r="AA40" s="242"/>
      <c r="AB40" s="242"/>
      <c r="AC40" s="242"/>
      <c r="AD40" s="242"/>
      <c r="AE40" s="242"/>
      <c r="AF40" s="242"/>
      <c r="AG40" s="242"/>
      <c r="AH40" s="242"/>
      <c r="AI40" s="242"/>
      <c r="AJ40" s="242"/>
      <c r="AK40" s="242"/>
      <c r="AL40" s="242"/>
      <c r="AM40" s="242"/>
      <c r="AN40" s="242"/>
      <c r="AO40" s="242"/>
      <c r="AP40" s="242"/>
      <c r="AQ40" s="242"/>
    </row>
    <row r="41" spans="1:410" ht="75" x14ac:dyDescent="0.15">
      <c r="A41" s="179" t="s">
        <v>112</v>
      </c>
      <c r="B41" s="180" t="s">
        <v>108</v>
      </c>
      <c r="C41" s="186" t="s">
        <v>109</v>
      </c>
      <c r="D41" s="186" t="s">
        <v>341</v>
      </c>
      <c r="E41" s="186" t="s">
        <v>355</v>
      </c>
      <c r="F41" s="186" t="s">
        <v>190</v>
      </c>
      <c r="G41" s="186" t="s">
        <v>6</v>
      </c>
      <c r="H41" s="189" t="s">
        <v>343</v>
      </c>
      <c r="I41" s="190" t="s">
        <v>201</v>
      </c>
      <c r="J41" s="181" t="s">
        <v>344</v>
      </c>
      <c r="K41" s="183" t="s">
        <v>203</v>
      </c>
      <c r="L41" s="183" t="s">
        <v>232</v>
      </c>
      <c r="M41" s="183" t="s">
        <v>233</v>
      </c>
      <c r="N41" s="183" t="s">
        <v>234</v>
      </c>
      <c r="O41" s="194" t="s">
        <v>345</v>
      </c>
      <c r="P41" s="194" t="s">
        <v>346</v>
      </c>
      <c r="Q41" s="193" t="s">
        <v>347</v>
      </c>
      <c r="R41" s="193" t="s">
        <v>348</v>
      </c>
      <c r="S41" s="184" t="s">
        <v>230</v>
      </c>
      <c r="T41" s="184" t="s">
        <v>231</v>
      </c>
      <c r="U41" s="183" t="s">
        <v>129</v>
      </c>
      <c r="V41" s="185" t="s">
        <v>130</v>
      </c>
      <c r="W41" s="242"/>
      <c r="X41" s="242"/>
      <c r="Y41" s="242"/>
      <c r="Z41" s="242"/>
      <c r="AA41" s="242"/>
      <c r="AB41" s="242"/>
      <c r="AC41" s="242"/>
      <c r="AD41" s="242"/>
      <c r="AE41" s="242"/>
      <c r="AF41" s="242"/>
      <c r="AG41" s="242"/>
      <c r="AH41" s="242"/>
      <c r="AI41" s="242"/>
      <c r="AJ41" s="242"/>
      <c r="AK41" s="242"/>
      <c r="AL41" s="242"/>
      <c r="AM41" s="242"/>
      <c r="AN41" s="242"/>
      <c r="AO41" s="242"/>
      <c r="AP41" s="242"/>
      <c r="AQ41" s="242"/>
    </row>
    <row r="42" spans="1:410" x14ac:dyDescent="0.15">
      <c r="A42" s="139" t="str">
        <f>'Tariffs 2022'!K13</f>
        <v>EnergyAustralia</v>
      </c>
      <c r="B42" s="140" t="str">
        <f>'Tariffs 2022'!L13</f>
        <v>Flexi Plan</v>
      </c>
      <c r="C42" s="141">
        <f>IF('Tariffs 2022'!BP13=0,91*'Tariffs 2022'!M13/100,(91*'Tariffs 2022'!M13/100)+'Tariffs 2022'!BP13/4)</f>
        <v>80.121363636363625</v>
      </c>
      <c r="D42" s="141">
        <f>IF('Tariffs 2022'!O13="",$C$36*$C$37*'Tariffs 2022'!N13/100,IF($C$36*$C$37&gt;='Tariffs 2022'!P13,('Tariffs 2022'!P13*'Tariffs 2022'!N13/100),($C$36*$C$37*'Tariffs 2022'!N13/100)))</f>
        <v>134.03636363636363</v>
      </c>
      <c r="E42" s="141">
        <f>($C$36*$C$38)*'Tariffs 2022'!AH13/100</f>
        <v>242.81818181818181</v>
      </c>
      <c r="F42" s="141">
        <f>($C$36*$C$39)*'Tariffs 2022'!W13/100</f>
        <v>110.45454545454544</v>
      </c>
      <c r="G42" s="141">
        <f>SUM(C42:F42)</f>
        <v>567.4304545454545</v>
      </c>
      <c r="H42" s="141">
        <f t="shared" ref="H42:H44" si="21">(G42-C42)*4</f>
        <v>1949.2363636363634</v>
      </c>
      <c r="I42" s="191">
        <f t="shared" ref="I42:I44" si="22">G42*4</f>
        <v>2269.721818181818</v>
      </c>
      <c r="J42" s="142">
        <f>I42*1.1</f>
        <v>2496.694</v>
      </c>
      <c r="K42" s="140">
        <f>'Tariffs 2022'!AZ13</f>
        <v>0</v>
      </c>
      <c r="L42" s="140">
        <f>'Tariffs 2022'!BA13</f>
        <v>0</v>
      </c>
      <c r="M42" s="140">
        <f>'Tariffs 2022'!BB13</f>
        <v>0</v>
      </c>
      <c r="N42" s="140">
        <f>'Tariffs 2022'!BC13</f>
        <v>0</v>
      </c>
      <c r="O42" s="143" t="str">
        <f t="shared" ref="O42:O44" si="23">IF(SUM(K42:N42)=0,"No discount",IF(K42&gt;0,"Guaranteed off bill",IF(L42&gt;0,"Guaranteed off usage",IF(M42&gt;0,"Pay-on-time off bill","Pay-on-time off usage"))))</f>
        <v>No discount</v>
      </c>
      <c r="P42" s="143" t="str">
        <f t="shared" ref="P42:P44" si="24">IF(OR(A42="Origin Energy",A42="Red Energy",A42="Powershop"),"Inclusive","Exclusive")</f>
        <v>Exclusive</v>
      </c>
      <c r="Q42" s="191">
        <f t="shared" ref="Q42:Q44" si="25">IF(AND(O42="Guaranteed off bill",P42="Inclusive"),((I42*1.1)-((I42*1.1)*K42/100))/1.1,IF(AND(O42="Guaranteed off usage",P42="Inclusive"),((I42*1.1)-((H42*1.1)*L42/100))/1.1,IF(AND(O42="Guaranteed off bill",P42="Exclusive"),I42-(I42*K42/100),IF(AND(O42="Guaranteed off usage",P42="Exclusive"),I42-(H42*L42/100),IF(P42="Inclusive",((I42*1.1))/1.1,I42)))))</f>
        <v>2269.721818181818</v>
      </c>
      <c r="R42" s="191">
        <f t="shared" ref="R42:R44" si="26">IF(AND(O42="Pay-on-time off bill",P42="Inclusive"),((Q42*1.1)-((Q42*1.1)*M42/100))/1.1,IF(AND(O42="Pay-on-time off usage",P42="Inclusive"),((Q42*1.1)-((H42*1.1)*N42/100))/1.1,IF(AND(O42="Pay-on-time off bill",P42="Exclusive"),Q42-(Q42*M42/100),IF(AND(O42="Pay-on-time off usage",P42="Exclusive"),Q42-(H42*N42/100),IF(P42="Inclusive",((Q42*1.1))/1.1,Q42)))))</f>
        <v>2269.721818181818</v>
      </c>
      <c r="S42" s="197">
        <f t="shared" ref="S42:T44" si="27">Q42*1.1</f>
        <v>2496.694</v>
      </c>
      <c r="T42" s="197">
        <f t="shared" si="27"/>
        <v>2496.694</v>
      </c>
      <c r="U42" s="144">
        <f>'Tariffs 2022'!BL13</f>
        <v>0</v>
      </c>
      <c r="V42" s="145" t="str">
        <f>'Tariffs 2022'!BM13</f>
        <v>n</v>
      </c>
      <c r="W42" s="242"/>
      <c r="X42" s="242"/>
      <c r="Y42" s="242"/>
      <c r="Z42" s="242"/>
      <c r="AA42" s="242"/>
      <c r="AB42" s="242"/>
      <c r="AC42" s="242"/>
      <c r="AD42" s="242"/>
      <c r="AE42" s="242"/>
      <c r="AF42" s="242"/>
      <c r="AG42" s="242"/>
      <c r="AH42" s="242"/>
      <c r="AI42" s="242"/>
      <c r="AJ42" s="242"/>
      <c r="AK42" s="242"/>
      <c r="AL42" s="242"/>
      <c r="AM42" s="242"/>
      <c r="AN42" s="242"/>
      <c r="AO42" s="242"/>
      <c r="AP42" s="242"/>
      <c r="AQ42" s="242"/>
    </row>
    <row r="43" spans="1:410" x14ac:dyDescent="0.15">
      <c r="A43" s="139" t="str">
        <f>'Tariffs 2022'!K14</f>
        <v>Origin Energy</v>
      </c>
      <c r="B43" s="140" t="str">
        <f>'Tariffs 2022'!L14</f>
        <v>Go Variable</v>
      </c>
      <c r="C43" s="141">
        <f>IF('Tariffs 2022'!BP14=0,91*'Tariffs 2022'!M14/100,(91*'Tariffs 2022'!M14/100)+'Tariffs 2022'!BP14/4)</f>
        <v>83.73654545454545</v>
      </c>
      <c r="D43" s="141">
        <f>IF('Tariffs 2022'!O14="",$C$36*$C$37*'Tariffs 2022'!N14/100,IF($C$36*$C$37&gt;='Tariffs 2022'!P14,('Tariffs 2022'!P14*'Tariffs 2022'!N14/100),($C$36*$C$37*'Tariffs 2022'!N14/100)))</f>
        <v>123.78181818181817</v>
      </c>
      <c r="E43" s="141">
        <f>($C$36*$C$38)*'Tariffs 2022'!AH14/100</f>
        <v>219.36363636363632</v>
      </c>
      <c r="F43" s="141">
        <f>($C$36*$C$39)*'Tariffs 2022'!W14/100</f>
        <v>93.381818181818176</v>
      </c>
      <c r="G43" s="141">
        <f t="shared" ref="G43:G44" si="28">SUM(C43:F43)</f>
        <v>520.26381818181812</v>
      </c>
      <c r="H43" s="141">
        <f t="shared" si="21"/>
        <v>1746.1090909090908</v>
      </c>
      <c r="I43" s="191">
        <f t="shared" si="22"/>
        <v>2081.0552727272725</v>
      </c>
      <c r="J43" s="142">
        <f>I43*1.1</f>
        <v>2289.1608000000001</v>
      </c>
      <c r="K43" s="140">
        <f>'Tariffs 2022'!AZ14</f>
        <v>0</v>
      </c>
      <c r="L43" s="140">
        <f>'Tariffs 2022'!BA14</f>
        <v>0</v>
      </c>
      <c r="M43" s="140">
        <f>'Tariffs 2022'!BB14</f>
        <v>0</v>
      </c>
      <c r="N43" s="140">
        <f>'Tariffs 2022'!BC14</f>
        <v>0</v>
      </c>
      <c r="O43" s="143" t="str">
        <f t="shared" si="23"/>
        <v>No discount</v>
      </c>
      <c r="P43" s="143" t="str">
        <f t="shared" si="24"/>
        <v>Inclusive</v>
      </c>
      <c r="Q43" s="191">
        <f t="shared" si="25"/>
        <v>2081.0552727272725</v>
      </c>
      <c r="R43" s="191">
        <f t="shared" si="26"/>
        <v>2081.0552727272725</v>
      </c>
      <c r="S43" s="198">
        <f t="shared" si="27"/>
        <v>2289.1608000000001</v>
      </c>
      <c r="T43" s="198">
        <f t="shared" si="27"/>
        <v>2289.1608000000001</v>
      </c>
      <c r="U43" s="144">
        <f>'Tariffs 2022'!BL14</f>
        <v>0</v>
      </c>
      <c r="V43" s="145" t="str">
        <f>'Tariffs 2022'!BM14</f>
        <v>n</v>
      </c>
      <c r="W43" s="242"/>
      <c r="X43" s="242"/>
      <c r="Y43" s="242"/>
      <c r="Z43" s="242"/>
      <c r="AA43" s="242"/>
      <c r="AB43" s="242"/>
      <c r="AC43" s="242"/>
      <c r="AD43" s="242"/>
      <c r="AE43" s="242"/>
      <c r="AF43" s="242"/>
      <c r="AG43" s="242"/>
      <c r="AH43" s="242"/>
      <c r="AI43" s="242"/>
      <c r="AJ43" s="242"/>
      <c r="AK43" s="242"/>
      <c r="AL43" s="242"/>
      <c r="AM43" s="242"/>
      <c r="AN43" s="242"/>
      <c r="AO43" s="242"/>
      <c r="AP43" s="242"/>
      <c r="AQ43" s="242"/>
    </row>
    <row r="44" spans="1:410" x14ac:dyDescent="0.15">
      <c r="A44" s="139" t="str">
        <f>'Tariffs 2022'!K15</f>
        <v>Red Energy</v>
      </c>
      <c r="B44" s="140" t="str">
        <f>'Tariffs 2022'!L15</f>
        <v>Living Energy Saver</v>
      </c>
      <c r="C44" s="141">
        <f>IF('Tariffs 2022'!BP15=0,91*'Tariffs 2022'!M15/100,(91*'Tariffs 2022'!M15/100)+'Tariffs 2022'!BP15/4)</f>
        <v>77.349999999999994</v>
      </c>
      <c r="D44" s="141">
        <f>IF('Tariffs 2022'!O15="",$C$36*$C$37*'Tariffs 2022'!N15/100,IF($C$36*$C$37&gt;='Tariffs 2022'!P15,('Tariffs 2022'!P15*'Tariffs 2022'!N15/100),($C$36*$C$37*'Tariffs 2022'!N15/100)))</f>
        <v>112</v>
      </c>
      <c r="E44" s="141">
        <f>($C$36*$C$38)*'Tariffs 2022'!AH15/100</f>
        <v>199</v>
      </c>
      <c r="F44" s="141">
        <f>($C$36*$C$39)*'Tariffs 2022'!W15/100</f>
        <v>84</v>
      </c>
      <c r="G44" s="141">
        <f t="shared" si="28"/>
        <v>472.35</v>
      </c>
      <c r="H44" s="141">
        <f t="shared" si="21"/>
        <v>1580</v>
      </c>
      <c r="I44" s="191">
        <f t="shared" si="22"/>
        <v>1889.4</v>
      </c>
      <c r="J44" s="142">
        <f>I44*1.1</f>
        <v>2078.34</v>
      </c>
      <c r="K44" s="140">
        <f>'Tariffs 2022'!AZ15</f>
        <v>0</v>
      </c>
      <c r="L44" s="140">
        <f>'Tariffs 2022'!BA15</f>
        <v>0</v>
      </c>
      <c r="M44" s="140">
        <f>'Tariffs 2022'!BB15</f>
        <v>0</v>
      </c>
      <c r="N44" s="140">
        <f>'Tariffs 2022'!BC15</f>
        <v>0</v>
      </c>
      <c r="O44" s="143" t="str">
        <f t="shared" si="23"/>
        <v>No discount</v>
      </c>
      <c r="P44" s="143" t="str">
        <f t="shared" si="24"/>
        <v>Inclusive</v>
      </c>
      <c r="Q44" s="191">
        <f t="shared" si="25"/>
        <v>1889.4</v>
      </c>
      <c r="R44" s="191">
        <f t="shared" si="26"/>
        <v>1889.4</v>
      </c>
      <c r="S44" s="198">
        <f t="shared" si="27"/>
        <v>2078.34</v>
      </c>
      <c r="T44" s="198">
        <f t="shared" si="27"/>
        <v>2078.34</v>
      </c>
      <c r="U44" s="144">
        <f>'Tariffs 2022'!BL15</f>
        <v>0</v>
      </c>
      <c r="V44" s="145" t="str">
        <f>'Tariffs 2022'!BM15</f>
        <v>n</v>
      </c>
      <c r="W44" s="242"/>
      <c r="X44" s="242"/>
      <c r="Y44" s="242"/>
      <c r="Z44" s="242"/>
      <c r="AA44" s="242"/>
      <c r="AB44" s="242"/>
      <c r="AC44" s="242"/>
      <c r="AD44" s="242"/>
      <c r="AE44" s="242"/>
      <c r="AF44" s="242"/>
      <c r="AG44" s="242"/>
      <c r="AH44" s="242"/>
      <c r="AI44" s="242"/>
      <c r="AJ44" s="242"/>
      <c r="AK44" s="242"/>
      <c r="AL44" s="242"/>
      <c r="AM44" s="242"/>
      <c r="AN44" s="242"/>
      <c r="AO44" s="242"/>
      <c r="AP44" s="242"/>
      <c r="AQ44" s="242"/>
    </row>
    <row r="45" spans="1:410" s="140" customFormat="1" x14ac:dyDescent="0.15">
      <c r="A45" s="241"/>
      <c r="B45" s="241"/>
      <c r="C45" s="241"/>
      <c r="D45" s="241"/>
      <c r="E45" s="241"/>
      <c r="F45" s="241"/>
      <c r="G45" s="241"/>
      <c r="H45" s="241"/>
      <c r="I45" s="241"/>
      <c r="J45" s="241"/>
      <c r="K45" s="241"/>
      <c r="L45" s="241"/>
      <c r="M45" s="241"/>
      <c r="N45" s="241"/>
      <c r="O45" s="241"/>
      <c r="P45" s="241"/>
      <c r="Q45" s="241"/>
      <c r="R45" s="241"/>
      <c r="S45" s="241"/>
      <c r="T45" s="241"/>
      <c r="U45" s="241"/>
      <c r="V45" s="241"/>
      <c r="W45" s="242"/>
      <c r="X45" s="242"/>
      <c r="Y45" s="242"/>
      <c r="Z45" s="242"/>
      <c r="AA45" s="242"/>
      <c r="AB45" s="242"/>
      <c r="AC45" s="242"/>
      <c r="AD45" s="242"/>
      <c r="AE45" s="242"/>
      <c r="AF45" s="242"/>
      <c r="AG45" s="242"/>
      <c r="AH45" s="242"/>
      <c r="AI45" s="242"/>
      <c r="AJ45" s="242"/>
      <c r="AK45" s="242"/>
      <c r="AL45" s="242"/>
      <c r="AM45" s="242"/>
      <c r="AN45" s="242"/>
      <c r="AO45" s="242"/>
      <c r="AP45" s="242"/>
      <c r="AQ45" s="242"/>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row>
    <row r="46" spans="1:410" customFormat="1" x14ac:dyDescent="0.15">
      <c r="A46" s="241"/>
      <c r="B46" s="241"/>
      <c r="C46" s="241"/>
      <c r="D46" s="241"/>
      <c r="E46" s="241"/>
      <c r="F46" s="241"/>
      <c r="G46" s="241"/>
      <c r="H46" s="241"/>
      <c r="I46" s="241"/>
      <c r="J46" s="241"/>
      <c r="K46" s="241"/>
      <c r="L46" s="241"/>
      <c r="M46" s="241"/>
      <c r="N46" s="241"/>
      <c r="O46" s="241"/>
      <c r="P46" s="241"/>
      <c r="Q46" s="241"/>
      <c r="R46" s="241"/>
      <c r="S46" s="241"/>
      <c r="T46" s="241"/>
      <c r="U46" s="241"/>
      <c r="V46" s="241"/>
      <c r="W46" s="242"/>
      <c r="X46" s="242"/>
      <c r="Y46" s="242"/>
      <c r="Z46" s="242"/>
      <c r="AA46" s="242"/>
      <c r="AB46" s="242"/>
      <c r="AC46" s="242"/>
      <c r="AD46" s="242"/>
      <c r="AE46" s="242"/>
      <c r="AF46" s="242"/>
      <c r="AG46" s="242"/>
      <c r="AH46" s="242"/>
      <c r="AI46" s="242"/>
      <c r="AJ46" s="242"/>
      <c r="AK46" s="242"/>
      <c r="AL46" s="242"/>
      <c r="AM46" s="242"/>
      <c r="AN46" s="242"/>
      <c r="AO46" s="242"/>
      <c r="AP46" s="242"/>
      <c r="AQ46" s="242"/>
    </row>
    <row r="47" spans="1:410" customFormat="1" x14ac:dyDescent="0.15">
      <c r="A47" s="241"/>
      <c r="B47" s="241"/>
      <c r="C47" s="241"/>
      <c r="D47" s="241"/>
      <c r="E47" s="241"/>
      <c r="F47" s="241"/>
      <c r="G47" s="241"/>
      <c r="H47" s="241"/>
      <c r="I47" s="241"/>
      <c r="J47" s="241"/>
      <c r="K47" s="241"/>
      <c r="L47" s="241"/>
      <c r="M47" s="241"/>
      <c r="N47" s="241"/>
      <c r="O47" s="241"/>
      <c r="P47" s="241"/>
      <c r="Q47" s="241"/>
      <c r="R47" s="241"/>
      <c r="S47" s="241"/>
      <c r="T47" s="241"/>
      <c r="U47" s="241"/>
      <c r="V47" s="241"/>
      <c r="W47" s="242"/>
      <c r="X47" s="242"/>
      <c r="Y47" s="242"/>
      <c r="Z47" s="242"/>
      <c r="AA47" s="242"/>
      <c r="AB47" s="242"/>
      <c r="AC47" s="242"/>
      <c r="AD47" s="242"/>
      <c r="AE47" s="242"/>
      <c r="AF47" s="242"/>
      <c r="AG47" s="242"/>
      <c r="AH47" s="242"/>
      <c r="AI47" s="242"/>
      <c r="AJ47" s="242"/>
      <c r="AK47" s="242"/>
      <c r="AL47" s="242"/>
      <c r="AM47" s="242"/>
      <c r="AN47" s="242"/>
      <c r="AO47" s="242"/>
      <c r="AP47" s="242"/>
      <c r="AQ47" s="242"/>
    </row>
    <row r="48" spans="1:410" customFormat="1" x14ac:dyDescent="0.15">
      <c r="A48" s="241"/>
      <c r="B48" s="241"/>
      <c r="C48" s="241"/>
      <c r="D48" s="241"/>
      <c r="E48" s="241"/>
      <c r="F48" s="241"/>
      <c r="G48" s="241"/>
      <c r="H48" s="241"/>
      <c r="I48" s="241"/>
      <c r="J48" s="241"/>
      <c r="K48" s="241"/>
      <c r="L48" s="241"/>
      <c r="M48" s="241"/>
      <c r="N48" s="241"/>
      <c r="O48" s="241"/>
      <c r="P48" s="241"/>
      <c r="Q48" s="241"/>
      <c r="R48" s="241"/>
      <c r="S48" s="241"/>
      <c r="T48" s="241"/>
      <c r="U48" s="241"/>
      <c r="V48" s="241"/>
      <c r="W48" s="242"/>
      <c r="X48" s="242"/>
      <c r="Y48" s="242"/>
      <c r="Z48" s="242"/>
      <c r="AA48" s="242"/>
      <c r="AB48" s="242"/>
      <c r="AC48" s="242"/>
      <c r="AD48" s="242"/>
      <c r="AE48" s="242"/>
      <c r="AF48" s="242"/>
      <c r="AG48" s="242"/>
      <c r="AH48" s="242"/>
      <c r="AI48" s="242"/>
      <c r="AJ48" s="242"/>
      <c r="AK48" s="242"/>
      <c r="AL48" s="242"/>
      <c r="AM48" s="242"/>
      <c r="AN48" s="242"/>
      <c r="AO48" s="242"/>
      <c r="AP48" s="242"/>
      <c r="AQ48" s="242"/>
    </row>
    <row r="49" spans="1:43" customFormat="1" x14ac:dyDescent="0.15">
      <c r="A49" s="241"/>
      <c r="B49" s="241"/>
      <c r="C49" s="241"/>
      <c r="D49" s="241"/>
      <c r="E49" s="241"/>
      <c r="F49" s="241"/>
      <c r="G49" s="241"/>
      <c r="H49" s="241"/>
      <c r="I49" s="241"/>
      <c r="J49" s="241"/>
      <c r="K49" s="241"/>
      <c r="L49" s="241"/>
      <c r="M49" s="241"/>
      <c r="N49" s="241"/>
      <c r="O49" s="241"/>
      <c r="P49" s="241"/>
      <c r="Q49" s="241"/>
      <c r="R49" s="241"/>
      <c r="S49" s="241"/>
      <c r="T49" s="241"/>
      <c r="U49" s="241"/>
      <c r="V49" s="241"/>
      <c r="W49" s="242"/>
      <c r="X49" s="242"/>
      <c r="Y49" s="242"/>
      <c r="Z49" s="242"/>
      <c r="AA49" s="242"/>
      <c r="AB49" s="242"/>
      <c r="AC49" s="242"/>
      <c r="AD49" s="242"/>
      <c r="AE49" s="242"/>
      <c r="AF49" s="242"/>
      <c r="AG49" s="242"/>
      <c r="AH49" s="242"/>
      <c r="AI49" s="242"/>
      <c r="AJ49" s="242"/>
      <c r="AK49" s="242"/>
      <c r="AL49" s="242"/>
      <c r="AM49" s="242"/>
      <c r="AN49" s="242"/>
      <c r="AO49" s="242"/>
      <c r="AP49" s="242"/>
      <c r="AQ49" s="242"/>
    </row>
    <row r="50" spans="1:43" customFormat="1" x14ac:dyDescent="0.15">
      <c r="A50" s="241"/>
      <c r="B50" s="241"/>
      <c r="C50" s="241"/>
      <c r="D50" s="241"/>
      <c r="E50" s="241"/>
      <c r="F50" s="241"/>
      <c r="G50" s="241"/>
      <c r="H50" s="241"/>
      <c r="I50" s="241"/>
      <c r="J50" s="241"/>
      <c r="K50" s="241"/>
      <c r="L50" s="241"/>
      <c r="M50" s="241"/>
      <c r="N50" s="241"/>
      <c r="O50" s="241"/>
      <c r="P50" s="241"/>
      <c r="Q50" s="241"/>
      <c r="R50" s="241"/>
      <c r="S50" s="241"/>
      <c r="T50" s="241"/>
      <c r="U50" s="241"/>
      <c r="V50" s="241"/>
      <c r="W50" s="242"/>
      <c r="X50" s="242"/>
      <c r="Y50" s="242"/>
      <c r="Z50" s="242"/>
      <c r="AA50" s="242"/>
      <c r="AB50" s="242"/>
      <c r="AC50" s="242"/>
      <c r="AD50" s="242"/>
      <c r="AE50" s="242"/>
      <c r="AF50" s="242"/>
      <c r="AG50" s="242"/>
      <c r="AH50" s="242"/>
      <c r="AI50" s="242"/>
      <c r="AJ50" s="242"/>
      <c r="AK50" s="242"/>
      <c r="AL50" s="242"/>
      <c r="AM50" s="242"/>
      <c r="AN50" s="242"/>
      <c r="AO50" s="242"/>
      <c r="AP50" s="242"/>
      <c r="AQ50" s="242"/>
    </row>
    <row r="51" spans="1:43" customFormat="1" x14ac:dyDescent="0.15">
      <c r="A51" s="241"/>
      <c r="B51" s="241"/>
      <c r="C51" s="241"/>
      <c r="D51" s="241"/>
      <c r="E51" s="241"/>
      <c r="F51" s="241"/>
      <c r="G51" s="241"/>
      <c r="H51" s="241"/>
      <c r="I51" s="241"/>
      <c r="J51" s="241"/>
      <c r="K51" s="241"/>
      <c r="L51" s="241"/>
      <c r="M51" s="241"/>
      <c r="N51" s="241"/>
      <c r="O51" s="241"/>
      <c r="P51" s="241"/>
      <c r="Q51" s="241"/>
      <c r="R51" s="241"/>
      <c r="S51" s="241"/>
      <c r="T51" s="241"/>
      <c r="U51" s="241"/>
      <c r="V51" s="241"/>
      <c r="W51" s="242"/>
      <c r="X51" s="242"/>
      <c r="Y51" s="242"/>
      <c r="Z51" s="242"/>
      <c r="AA51" s="242"/>
      <c r="AB51" s="242"/>
      <c r="AC51" s="242"/>
      <c r="AD51" s="242"/>
      <c r="AE51" s="242"/>
      <c r="AF51" s="242"/>
      <c r="AG51" s="242"/>
      <c r="AH51" s="242"/>
      <c r="AI51" s="242"/>
      <c r="AJ51" s="242"/>
      <c r="AK51" s="242"/>
      <c r="AL51" s="242"/>
      <c r="AM51" s="242"/>
      <c r="AN51" s="242"/>
      <c r="AO51" s="242"/>
      <c r="AP51" s="242"/>
      <c r="AQ51" s="242"/>
    </row>
    <row r="52" spans="1:43" customFormat="1" x14ac:dyDescent="0.15">
      <c r="A52" s="241"/>
      <c r="B52" s="241"/>
      <c r="C52" s="241"/>
      <c r="D52" s="241"/>
      <c r="E52" s="241"/>
      <c r="F52" s="241"/>
      <c r="G52" s="241"/>
      <c r="H52" s="241"/>
      <c r="I52" s="241"/>
      <c r="J52" s="241"/>
      <c r="K52" s="241"/>
      <c r="L52" s="241"/>
      <c r="M52" s="241"/>
      <c r="N52" s="241"/>
      <c r="O52" s="241"/>
      <c r="P52" s="241"/>
      <c r="Q52" s="241"/>
      <c r="R52" s="241"/>
      <c r="S52" s="241"/>
      <c r="T52" s="241"/>
      <c r="U52" s="241"/>
      <c r="V52" s="241"/>
      <c r="W52" s="242"/>
      <c r="X52" s="242"/>
      <c r="Y52" s="242"/>
      <c r="Z52" s="242"/>
      <c r="AA52" s="242"/>
      <c r="AB52" s="242"/>
      <c r="AC52" s="242"/>
      <c r="AD52" s="242"/>
      <c r="AE52" s="242"/>
      <c r="AF52" s="242"/>
      <c r="AG52" s="242"/>
      <c r="AH52" s="242"/>
      <c r="AI52" s="242"/>
      <c r="AJ52" s="242"/>
      <c r="AK52" s="242"/>
      <c r="AL52" s="242"/>
      <c r="AM52" s="242"/>
      <c r="AN52" s="242"/>
      <c r="AO52" s="242"/>
      <c r="AP52" s="242"/>
      <c r="AQ52" s="242"/>
    </row>
    <row r="53" spans="1:43" customFormat="1" x14ac:dyDescent="0.15">
      <c r="A53" s="241"/>
      <c r="B53" s="241"/>
      <c r="C53" s="241"/>
      <c r="D53" s="241"/>
      <c r="E53" s="241"/>
      <c r="F53" s="241"/>
      <c r="G53" s="241"/>
      <c r="H53" s="241"/>
      <c r="I53" s="241"/>
      <c r="J53" s="241"/>
      <c r="K53" s="241"/>
      <c r="L53" s="241"/>
      <c r="M53" s="241"/>
      <c r="N53" s="241"/>
      <c r="O53" s="241"/>
      <c r="P53" s="241"/>
      <c r="Q53" s="241"/>
      <c r="R53" s="241"/>
      <c r="S53" s="241"/>
      <c r="T53" s="241"/>
      <c r="U53" s="241"/>
      <c r="V53" s="241"/>
      <c r="W53" s="242"/>
      <c r="X53" s="242"/>
      <c r="Y53" s="242"/>
      <c r="Z53" s="242"/>
      <c r="AA53" s="242"/>
      <c r="AB53" s="242"/>
      <c r="AC53" s="242"/>
      <c r="AD53" s="242"/>
      <c r="AE53" s="242"/>
      <c r="AF53" s="242"/>
      <c r="AG53" s="242"/>
      <c r="AH53" s="242"/>
      <c r="AI53" s="242"/>
      <c r="AJ53" s="242"/>
      <c r="AK53" s="242"/>
      <c r="AL53" s="242"/>
      <c r="AM53" s="242"/>
      <c r="AN53" s="242"/>
      <c r="AO53" s="242"/>
      <c r="AP53" s="242"/>
      <c r="AQ53" s="242"/>
    </row>
    <row r="54" spans="1:43" customFormat="1" x14ac:dyDescent="0.15">
      <c r="A54" s="241"/>
      <c r="B54" s="241"/>
      <c r="C54" s="241"/>
      <c r="D54" s="241"/>
      <c r="E54" s="241"/>
      <c r="F54" s="241"/>
      <c r="G54" s="241"/>
      <c r="H54" s="241"/>
      <c r="I54" s="241"/>
      <c r="J54" s="241"/>
      <c r="K54" s="241"/>
      <c r="L54" s="241"/>
      <c r="M54" s="241"/>
      <c r="N54" s="241"/>
      <c r="O54" s="241"/>
      <c r="P54" s="241"/>
      <c r="Q54" s="241"/>
      <c r="R54" s="241"/>
      <c r="S54" s="241"/>
      <c r="T54" s="241"/>
      <c r="U54" s="241"/>
      <c r="V54" s="241"/>
      <c r="W54" s="242"/>
      <c r="X54" s="242"/>
      <c r="Y54" s="242"/>
      <c r="Z54" s="242"/>
      <c r="AA54" s="242"/>
      <c r="AB54" s="242"/>
      <c r="AC54" s="242"/>
      <c r="AD54" s="242"/>
      <c r="AE54" s="242"/>
      <c r="AF54" s="242"/>
      <c r="AG54" s="242"/>
      <c r="AH54" s="242"/>
      <c r="AI54" s="242"/>
      <c r="AJ54" s="242"/>
      <c r="AK54" s="242"/>
      <c r="AL54" s="242"/>
      <c r="AM54" s="242"/>
      <c r="AN54" s="242"/>
      <c r="AO54" s="242"/>
      <c r="AP54" s="242"/>
      <c r="AQ54" s="242"/>
    </row>
    <row r="55" spans="1:43" customFormat="1" x14ac:dyDescent="0.15">
      <c r="A55" s="241"/>
      <c r="B55" s="241"/>
      <c r="C55" s="241"/>
      <c r="D55" s="241"/>
      <c r="E55" s="241"/>
      <c r="F55" s="241"/>
      <c r="G55" s="241"/>
      <c r="H55" s="241"/>
      <c r="I55" s="241"/>
      <c r="J55" s="241"/>
      <c r="K55" s="241"/>
      <c r="L55" s="241"/>
      <c r="M55" s="241"/>
      <c r="N55" s="241"/>
      <c r="O55" s="241"/>
      <c r="P55" s="241"/>
      <c r="Q55" s="241"/>
      <c r="R55" s="241"/>
      <c r="S55" s="241"/>
      <c r="T55" s="241"/>
      <c r="U55" s="241"/>
      <c r="V55" s="241"/>
      <c r="W55" s="242"/>
      <c r="X55" s="242"/>
      <c r="Y55" s="242"/>
      <c r="Z55" s="242"/>
      <c r="AA55" s="242"/>
      <c r="AB55" s="242"/>
      <c r="AC55" s="242"/>
      <c r="AD55" s="242"/>
      <c r="AE55" s="242"/>
      <c r="AF55" s="242"/>
      <c r="AG55" s="242"/>
      <c r="AH55" s="242"/>
      <c r="AI55" s="242"/>
      <c r="AJ55" s="242"/>
      <c r="AK55" s="242"/>
      <c r="AL55" s="242"/>
      <c r="AM55" s="242"/>
      <c r="AN55" s="242"/>
      <c r="AO55" s="242"/>
      <c r="AP55" s="242"/>
      <c r="AQ55" s="242"/>
    </row>
    <row r="56" spans="1:43" customFormat="1" x14ac:dyDescent="0.15">
      <c r="A56" s="241"/>
      <c r="B56" s="241"/>
      <c r="C56" s="241"/>
      <c r="D56" s="241"/>
      <c r="E56" s="241"/>
      <c r="F56" s="241"/>
      <c r="G56" s="241"/>
      <c r="H56" s="241"/>
      <c r="I56" s="241"/>
      <c r="J56" s="241"/>
      <c r="K56" s="241"/>
      <c r="L56" s="241"/>
      <c r="M56" s="241"/>
      <c r="N56" s="241"/>
      <c r="O56" s="241"/>
      <c r="P56" s="241"/>
      <c r="Q56" s="241"/>
      <c r="R56" s="241"/>
      <c r="S56" s="241"/>
      <c r="T56" s="241"/>
      <c r="U56" s="241"/>
      <c r="V56" s="241"/>
      <c r="W56" s="242"/>
      <c r="X56" s="242"/>
      <c r="Y56" s="242"/>
      <c r="Z56" s="242"/>
      <c r="AA56" s="242"/>
      <c r="AB56" s="242"/>
      <c r="AC56" s="242"/>
      <c r="AD56" s="242"/>
      <c r="AE56" s="242"/>
      <c r="AF56" s="242"/>
      <c r="AG56" s="242"/>
      <c r="AH56" s="242"/>
      <c r="AI56" s="242"/>
      <c r="AJ56" s="242"/>
      <c r="AK56" s="242"/>
      <c r="AL56" s="242"/>
      <c r="AM56" s="242"/>
      <c r="AN56" s="242"/>
      <c r="AO56" s="242"/>
      <c r="AP56" s="242"/>
      <c r="AQ56" s="242"/>
    </row>
    <row r="57" spans="1:43" customFormat="1" x14ac:dyDescent="0.15">
      <c r="A57" s="241"/>
      <c r="B57" s="241"/>
      <c r="C57" s="241"/>
      <c r="D57" s="241"/>
      <c r="E57" s="241"/>
      <c r="F57" s="241"/>
      <c r="G57" s="241"/>
      <c r="H57" s="241"/>
      <c r="I57" s="241"/>
      <c r="J57" s="241"/>
      <c r="K57" s="241"/>
      <c r="L57" s="241"/>
      <c r="M57" s="241"/>
      <c r="N57" s="241"/>
      <c r="O57" s="241"/>
      <c r="P57" s="241"/>
      <c r="Q57" s="241"/>
      <c r="R57" s="241"/>
      <c r="S57" s="241"/>
      <c r="T57" s="241"/>
      <c r="U57" s="241"/>
      <c r="V57" s="241"/>
      <c r="W57" s="242"/>
      <c r="X57" s="242"/>
      <c r="Y57" s="242"/>
      <c r="Z57" s="242"/>
      <c r="AA57" s="242"/>
      <c r="AB57" s="242"/>
      <c r="AC57" s="242"/>
      <c r="AD57" s="242"/>
      <c r="AE57" s="242"/>
      <c r="AF57" s="242"/>
      <c r="AG57" s="242"/>
      <c r="AH57" s="242"/>
      <c r="AI57" s="242"/>
      <c r="AJ57" s="242"/>
      <c r="AK57" s="242"/>
      <c r="AL57" s="242"/>
      <c r="AM57" s="242"/>
      <c r="AN57" s="242"/>
      <c r="AO57" s="242"/>
      <c r="AP57" s="242"/>
      <c r="AQ57" s="242"/>
    </row>
    <row r="58" spans="1:43" customFormat="1" x14ac:dyDescent="0.15">
      <c r="A58" s="241"/>
      <c r="B58" s="241"/>
      <c r="C58" s="241"/>
      <c r="D58" s="241"/>
      <c r="E58" s="241"/>
      <c r="F58" s="241"/>
      <c r="G58" s="241"/>
      <c r="H58" s="241"/>
      <c r="I58" s="241"/>
      <c r="J58" s="241"/>
      <c r="K58" s="241"/>
      <c r="L58" s="241"/>
      <c r="M58" s="241"/>
      <c r="N58" s="241"/>
      <c r="O58" s="241"/>
      <c r="P58" s="241"/>
      <c r="Q58" s="241"/>
      <c r="R58" s="241"/>
      <c r="S58" s="241"/>
      <c r="T58" s="241"/>
      <c r="U58" s="241"/>
      <c r="V58" s="241"/>
      <c r="W58" s="242"/>
      <c r="X58" s="242"/>
      <c r="Y58" s="242"/>
      <c r="Z58" s="242"/>
      <c r="AA58" s="242"/>
      <c r="AB58" s="242"/>
      <c r="AC58" s="242"/>
      <c r="AD58" s="242"/>
      <c r="AE58" s="242"/>
      <c r="AF58" s="242"/>
      <c r="AG58" s="242"/>
      <c r="AH58" s="242"/>
      <c r="AI58" s="242"/>
      <c r="AJ58" s="242"/>
      <c r="AK58" s="242"/>
      <c r="AL58" s="242"/>
      <c r="AM58" s="242"/>
      <c r="AN58" s="242"/>
      <c r="AO58" s="242"/>
      <c r="AP58" s="242"/>
      <c r="AQ58" s="242"/>
    </row>
    <row r="59" spans="1:43" customFormat="1" x14ac:dyDescent="0.15">
      <c r="A59" s="241"/>
      <c r="B59" s="241"/>
      <c r="C59" s="241"/>
      <c r="D59" s="241"/>
      <c r="E59" s="241"/>
      <c r="F59" s="241"/>
      <c r="G59" s="241"/>
      <c r="H59" s="241"/>
      <c r="I59" s="241"/>
      <c r="J59" s="241"/>
      <c r="K59" s="241"/>
      <c r="L59" s="241"/>
      <c r="M59" s="241"/>
      <c r="N59" s="241"/>
      <c r="O59" s="241"/>
      <c r="P59" s="241"/>
      <c r="Q59" s="241"/>
      <c r="R59" s="241"/>
      <c r="S59" s="241"/>
      <c r="T59" s="241"/>
      <c r="U59" s="241"/>
      <c r="V59" s="241"/>
      <c r="W59" s="242"/>
      <c r="X59" s="242"/>
      <c r="Y59" s="242"/>
      <c r="Z59" s="242"/>
      <c r="AA59" s="242"/>
      <c r="AB59" s="242"/>
      <c r="AC59" s="242"/>
      <c r="AD59" s="242"/>
      <c r="AE59" s="242"/>
      <c r="AF59" s="242"/>
      <c r="AG59" s="242"/>
      <c r="AH59" s="242"/>
      <c r="AI59" s="242"/>
      <c r="AJ59" s="242"/>
      <c r="AK59" s="242"/>
      <c r="AL59" s="242"/>
      <c r="AM59" s="242"/>
      <c r="AN59" s="242"/>
      <c r="AO59" s="242"/>
      <c r="AP59" s="242"/>
      <c r="AQ59" s="242"/>
    </row>
    <row r="60" spans="1:43" customFormat="1" x14ac:dyDescent="0.15">
      <c r="A60" s="241"/>
      <c r="B60" s="241"/>
      <c r="C60" s="241"/>
      <c r="D60" s="241"/>
      <c r="E60" s="241"/>
      <c r="F60" s="241"/>
      <c r="G60" s="241"/>
      <c r="H60" s="241"/>
      <c r="I60" s="241"/>
      <c r="J60" s="241"/>
      <c r="K60" s="241"/>
      <c r="L60" s="241"/>
      <c r="M60" s="241"/>
      <c r="N60" s="241"/>
      <c r="O60" s="241"/>
      <c r="P60" s="241"/>
      <c r="Q60" s="241"/>
      <c r="R60" s="241"/>
      <c r="S60" s="241"/>
      <c r="T60" s="241"/>
      <c r="U60" s="241"/>
      <c r="V60" s="241"/>
      <c r="W60" s="242"/>
      <c r="X60" s="242"/>
      <c r="Y60" s="242"/>
      <c r="Z60" s="242"/>
      <c r="AA60" s="242"/>
      <c r="AB60" s="242"/>
      <c r="AC60" s="242"/>
      <c r="AD60" s="242"/>
      <c r="AE60" s="242"/>
      <c r="AF60" s="242"/>
      <c r="AG60" s="242"/>
      <c r="AH60" s="242"/>
      <c r="AI60" s="242"/>
      <c r="AJ60" s="242"/>
      <c r="AK60" s="242"/>
      <c r="AL60" s="242"/>
      <c r="AM60" s="242"/>
      <c r="AN60" s="242"/>
      <c r="AO60" s="242"/>
      <c r="AP60" s="242"/>
      <c r="AQ60" s="242"/>
    </row>
    <row r="61" spans="1:43" customFormat="1" x14ac:dyDescent="0.15">
      <c r="A61" s="241"/>
      <c r="B61" s="241"/>
      <c r="C61" s="241"/>
      <c r="D61" s="241"/>
      <c r="E61" s="241"/>
      <c r="F61" s="241"/>
      <c r="G61" s="241"/>
      <c r="H61" s="241"/>
      <c r="I61" s="241"/>
      <c r="J61" s="241"/>
      <c r="K61" s="241"/>
      <c r="L61" s="241"/>
      <c r="M61" s="241"/>
      <c r="N61" s="241"/>
      <c r="O61" s="241"/>
      <c r="P61" s="241"/>
      <c r="Q61" s="241"/>
      <c r="R61" s="241"/>
      <c r="S61" s="241"/>
      <c r="T61" s="241"/>
      <c r="U61" s="241"/>
      <c r="V61" s="241"/>
      <c r="W61" s="242"/>
      <c r="X61" s="242"/>
      <c r="Y61" s="242"/>
      <c r="Z61" s="242"/>
      <c r="AA61" s="242"/>
      <c r="AB61" s="242"/>
      <c r="AC61" s="242"/>
      <c r="AD61" s="242"/>
      <c r="AE61" s="242"/>
      <c r="AF61" s="242"/>
      <c r="AG61" s="242"/>
      <c r="AH61" s="242"/>
      <c r="AI61" s="242"/>
      <c r="AJ61" s="242"/>
      <c r="AK61" s="242"/>
      <c r="AL61" s="242"/>
      <c r="AM61" s="242"/>
      <c r="AN61" s="242"/>
      <c r="AO61" s="242"/>
      <c r="AP61" s="242"/>
      <c r="AQ61" s="242"/>
    </row>
    <row r="62" spans="1:43" customFormat="1" x14ac:dyDescent="0.15">
      <c r="A62" s="241"/>
      <c r="B62" s="241"/>
      <c r="C62" s="241"/>
      <c r="D62" s="241"/>
      <c r="E62" s="241"/>
      <c r="F62" s="241"/>
      <c r="G62" s="241"/>
      <c r="H62" s="241"/>
      <c r="I62" s="241"/>
      <c r="J62" s="241"/>
      <c r="K62" s="241"/>
      <c r="L62" s="241"/>
      <c r="M62" s="241"/>
      <c r="N62" s="241"/>
      <c r="O62" s="241"/>
      <c r="P62" s="241"/>
      <c r="Q62" s="241"/>
      <c r="R62" s="241"/>
      <c r="S62" s="241"/>
      <c r="T62" s="241"/>
      <c r="U62" s="241"/>
      <c r="V62" s="241"/>
      <c r="W62" s="242"/>
      <c r="X62" s="242"/>
      <c r="Y62" s="242"/>
      <c r="Z62" s="242"/>
      <c r="AA62" s="242"/>
      <c r="AB62" s="242"/>
      <c r="AC62" s="242"/>
      <c r="AD62" s="242"/>
      <c r="AE62" s="242"/>
      <c r="AF62" s="242"/>
      <c r="AG62" s="242"/>
      <c r="AH62" s="242"/>
      <c r="AI62" s="242"/>
      <c r="AJ62" s="242"/>
      <c r="AK62" s="242"/>
      <c r="AL62" s="242"/>
      <c r="AM62" s="242"/>
      <c r="AN62" s="242"/>
      <c r="AO62" s="242"/>
      <c r="AP62" s="242"/>
      <c r="AQ62" s="242"/>
    </row>
    <row r="63" spans="1:43" customFormat="1" x14ac:dyDescent="0.15">
      <c r="A63" s="241"/>
      <c r="B63" s="241"/>
      <c r="C63" s="241"/>
      <c r="D63" s="241"/>
      <c r="E63" s="241"/>
      <c r="F63" s="241"/>
      <c r="G63" s="241"/>
      <c r="H63" s="241"/>
      <c r="I63" s="241"/>
      <c r="J63" s="241"/>
      <c r="K63" s="241"/>
      <c r="L63" s="241"/>
      <c r="M63" s="241"/>
      <c r="N63" s="241"/>
      <c r="O63" s="241"/>
      <c r="P63" s="241"/>
      <c r="Q63" s="241"/>
      <c r="R63" s="241"/>
      <c r="S63" s="241"/>
      <c r="T63" s="241"/>
      <c r="U63" s="241"/>
      <c r="V63" s="241"/>
      <c r="W63" s="242"/>
      <c r="X63" s="242"/>
      <c r="Y63" s="242"/>
      <c r="Z63" s="242"/>
      <c r="AA63" s="242"/>
      <c r="AB63" s="242"/>
      <c r="AC63" s="242"/>
      <c r="AD63" s="242"/>
      <c r="AE63" s="242"/>
      <c r="AF63" s="242"/>
      <c r="AG63" s="242"/>
      <c r="AH63" s="242"/>
      <c r="AI63" s="242"/>
      <c r="AJ63" s="242"/>
      <c r="AK63" s="242"/>
      <c r="AL63" s="242"/>
      <c r="AM63" s="242"/>
      <c r="AN63" s="242"/>
      <c r="AO63" s="242"/>
      <c r="AP63" s="242"/>
      <c r="AQ63" s="242"/>
    </row>
    <row r="64" spans="1:43" customFormat="1" x14ac:dyDescent="0.15">
      <c r="A64" s="241"/>
      <c r="B64" s="241"/>
      <c r="C64" s="241"/>
      <c r="D64" s="241"/>
      <c r="E64" s="241"/>
      <c r="F64" s="241"/>
      <c r="G64" s="241"/>
      <c r="H64" s="241"/>
      <c r="I64" s="241"/>
      <c r="J64" s="241"/>
      <c r="K64" s="241"/>
      <c r="L64" s="241"/>
      <c r="M64" s="241"/>
      <c r="N64" s="241"/>
      <c r="O64" s="241"/>
      <c r="P64" s="241"/>
      <c r="Q64" s="241"/>
      <c r="R64" s="241"/>
      <c r="S64" s="241"/>
      <c r="T64" s="241"/>
      <c r="U64" s="241"/>
      <c r="V64" s="241"/>
      <c r="W64" s="242"/>
      <c r="X64" s="242"/>
      <c r="Y64" s="242"/>
      <c r="Z64" s="242"/>
      <c r="AA64" s="242"/>
      <c r="AB64" s="242"/>
      <c r="AC64" s="242"/>
      <c r="AD64" s="242"/>
      <c r="AE64" s="242"/>
      <c r="AF64" s="242"/>
      <c r="AG64" s="242"/>
      <c r="AH64" s="242"/>
      <c r="AI64" s="242"/>
      <c r="AJ64" s="242"/>
      <c r="AK64" s="242"/>
      <c r="AL64" s="242"/>
      <c r="AM64" s="242"/>
      <c r="AN64" s="242"/>
      <c r="AO64" s="242"/>
      <c r="AP64" s="242"/>
      <c r="AQ64" s="242"/>
    </row>
    <row r="65" spans="1:43" customFormat="1" x14ac:dyDescent="0.15">
      <c r="A65" s="241"/>
      <c r="B65" s="241"/>
      <c r="C65" s="241"/>
      <c r="D65" s="241"/>
      <c r="E65" s="241"/>
      <c r="F65" s="241"/>
      <c r="G65" s="241"/>
      <c r="H65" s="241"/>
      <c r="I65" s="241"/>
      <c r="J65" s="241"/>
      <c r="K65" s="241"/>
      <c r="L65" s="241"/>
      <c r="M65" s="241"/>
      <c r="N65" s="241"/>
      <c r="O65" s="241"/>
      <c r="P65" s="241"/>
      <c r="Q65" s="241"/>
      <c r="R65" s="241"/>
      <c r="S65" s="241"/>
      <c r="T65" s="241"/>
      <c r="U65" s="241"/>
      <c r="V65" s="241"/>
      <c r="W65" s="242"/>
      <c r="X65" s="242"/>
      <c r="Y65" s="242"/>
      <c r="Z65" s="242"/>
      <c r="AA65" s="242"/>
      <c r="AB65" s="242"/>
      <c r="AC65" s="242"/>
      <c r="AD65" s="242"/>
      <c r="AE65" s="242"/>
      <c r="AF65" s="242"/>
      <c r="AG65" s="242"/>
      <c r="AH65" s="242"/>
      <c r="AI65" s="242"/>
      <c r="AJ65" s="242"/>
      <c r="AK65" s="242"/>
      <c r="AL65" s="242"/>
      <c r="AM65" s="242"/>
      <c r="AN65" s="242"/>
      <c r="AO65" s="242"/>
      <c r="AP65" s="242"/>
      <c r="AQ65" s="242"/>
    </row>
    <row r="66" spans="1:43" customFormat="1" x14ac:dyDescent="0.15">
      <c r="A66" s="241"/>
      <c r="B66" s="241"/>
      <c r="C66" s="241"/>
      <c r="D66" s="241"/>
      <c r="E66" s="241"/>
      <c r="F66" s="241"/>
      <c r="G66" s="241"/>
      <c r="H66" s="241"/>
      <c r="I66" s="241"/>
      <c r="J66" s="241"/>
      <c r="K66" s="241"/>
      <c r="L66" s="241"/>
      <c r="M66" s="241"/>
      <c r="N66" s="241"/>
      <c r="O66" s="241"/>
      <c r="P66" s="241"/>
      <c r="Q66" s="241"/>
      <c r="R66" s="241"/>
      <c r="S66" s="241"/>
      <c r="T66" s="241"/>
      <c r="U66" s="241"/>
      <c r="V66" s="241"/>
      <c r="W66" s="242"/>
      <c r="X66" s="242"/>
      <c r="Y66" s="242"/>
      <c r="Z66" s="242"/>
      <c r="AA66" s="242"/>
      <c r="AB66" s="242"/>
      <c r="AC66" s="242"/>
      <c r="AD66" s="242"/>
      <c r="AE66" s="242"/>
      <c r="AF66" s="242"/>
      <c r="AG66" s="242"/>
      <c r="AH66" s="242"/>
      <c r="AI66" s="242"/>
      <c r="AJ66" s="242"/>
      <c r="AK66" s="242"/>
      <c r="AL66" s="242"/>
      <c r="AM66" s="242"/>
      <c r="AN66" s="242"/>
      <c r="AO66" s="242"/>
      <c r="AP66" s="242"/>
      <c r="AQ66" s="242"/>
    </row>
    <row r="67" spans="1:43" customFormat="1" x14ac:dyDescent="0.15">
      <c r="A67" s="241"/>
      <c r="B67" s="241"/>
      <c r="C67" s="241"/>
      <c r="D67" s="241"/>
      <c r="E67" s="241"/>
      <c r="F67" s="241"/>
      <c r="G67" s="241"/>
      <c r="H67" s="241"/>
      <c r="I67" s="241"/>
      <c r="J67" s="241"/>
      <c r="K67" s="241"/>
      <c r="L67" s="241"/>
      <c r="M67" s="241"/>
      <c r="N67" s="241"/>
      <c r="O67" s="241"/>
      <c r="P67" s="241"/>
      <c r="Q67" s="241"/>
      <c r="R67" s="241"/>
      <c r="S67" s="241"/>
      <c r="T67" s="241"/>
      <c r="U67" s="241"/>
      <c r="V67" s="241"/>
      <c r="W67" s="242"/>
      <c r="X67" s="242"/>
      <c r="Y67" s="242"/>
      <c r="Z67" s="242"/>
      <c r="AA67" s="242"/>
      <c r="AB67" s="242"/>
      <c r="AC67" s="242"/>
      <c r="AD67" s="242"/>
      <c r="AE67" s="242"/>
      <c r="AF67" s="242"/>
      <c r="AG67" s="242"/>
      <c r="AH67" s="242"/>
      <c r="AI67" s="242"/>
      <c r="AJ67" s="242"/>
      <c r="AK67" s="242"/>
      <c r="AL67" s="242"/>
      <c r="AM67" s="242"/>
      <c r="AN67" s="242"/>
      <c r="AO67" s="242"/>
      <c r="AP67" s="242"/>
      <c r="AQ67" s="242"/>
    </row>
    <row r="68" spans="1:43" customFormat="1" x14ac:dyDescent="0.15">
      <c r="A68" s="241"/>
      <c r="B68" s="241"/>
      <c r="C68" s="241"/>
      <c r="D68" s="241"/>
      <c r="E68" s="241"/>
      <c r="F68" s="241"/>
      <c r="G68" s="241"/>
      <c r="H68" s="241"/>
      <c r="I68" s="241"/>
      <c r="J68" s="241"/>
      <c r="K68" s="241"/>
      <c r="L68" s="241"/>
      <c r="M68" s="241"/>
      <c r="N68" s="241"/>
      <c r="O68" s="241"/>
      <c r="P68" s="241"/>
      <c r="Q68" s="241"/>
      <c r="R68" s="241"/>
      <c r="S68" s="241"/>
      <c r="T68" s="241"/>
      <c r="U68" s="241"/>
      <c r="V68" s="241"/>
      <c r="W68" s="242"/>
      <c r="X68" s="242"/>
      <c r="Y68" s="242"/>
      <c r="Z68" s="242"/>
      <c r="AA68" s="242"/>
      <c r="AB68" s="242"/>
      <c r="AC68" s="242"/>
      <c r="AD68" s="242"/>
      <c r="AE68" s="242"/>
      <c r="AF68" s="242"/>
      <c r="AG68" s="242"/>
      <c r="AH68" s="242"/>
      <c r="AI68" s="242"/>
      <c r="AJ68" s="242"/>
      <c r="AK68" s="242"/>
      <c r="AL68" s="242"/>
      <c r="AM68" s="242"/>
      <c r="AN68" s="242"/>
      <c r="AO68" s="242"/>
      <c r="AP68" s="242"/>
      <c r="AQ68" s="242"/>
    </row>
    <row r="69" spans="1:43" customFormat="1" x14ac:dyDescent="0.15">
      <c r="A69" s="241"/>
      <c r="B69" s="241"/>
      <c r="C69" s="241"/>
      <c r="D69" s="241"/>
      <c r="E69" s="241"/>
      <c r="F69" s="241"/>
      <c r="G69" s="241"/>
      <c r="H69" s="241"/>
      <c r="I69" s="241"/>
      <c r="J69" s="241"/>
      <c r="K69" s="241"/>
      <c r="L69" s="241"/>
      <c r="M69" s="241"/>
      <c r="N69" s="241"/>
      <c r="O69" s="241"/>
      <c r="P69" s="241"/>
      <c r="Q69" s="241"/>
      <c r="R69" s="241"/>
      <c r="S69" s="241"/>
      <c r="T69" s="241"/>
      <c r="U69" s="241"/>
      <c r="V69" s="241"/>
      <c r="W69" s="242"/>
      <c r="X69" s="242"/>
      <c r="Y69" s="242"/>
      <c r="Z69" s="242"/>
      <c r="AA69" s="242"/>
      <c r="AB69" s="242"/>
      <c r="AC69" s="242"/>
      <c r="AD69" s="242"/>
      <c r="AE69" s="242"/>
      <c r="AF69" s="242"/>
      <c r="AG69" s="242"/>
      <c r="AH69" s="242"/>
      <c r="AI69" s="242"/>
      <c r="AJ69" s="242"/>
      <c r="AK69" s="242"/>
      <c r="AL69" s="242"/>
      <c r="AM69" s="242"/>
      <c r="AN69" s="242"/>
      <c r="AO69" s="242"/>
      <c r="AP69" s="242"/>
      <c r="AQ69" s="242"/>
    </row>
    <row r="70" spans="1:43" customFormat="1" x14ac:dyDescent="0.15">
      <c r="A70" s="241"/>
      <c r="B70" s="241"/>
      <c r="C70" s="241"/>
      <c r="D70" s="241"/>
      <c r="E70" s="241"/>
      <c r="F70" s="241"/>
      <c r="G70" s="241"/>
      <c r="H70" s="241"/>
      <c r="I70" s="241"/>
      <c r="J70" s="241"/>
      <c r="K70" s="241"/>
      <c r="L70" s="241"/>
      <c r="M70" s="241"/>
      <c r="N70" s="241"/>
      <c r="O70" s="241"/>
      <c r="P70" s="241"/>
      <c r="Q70" s="241"/>
      <c r="R70" s="241"/>
      <c r="S70" s="241"/>
      <c r="T70" s="241"/>
      <c r="U70" s="241"/>
      <c r="V70" s="241"/>
      <c r="W70" s="242"/>
      <c r="X70" s="242"/>
      <c r="Y70" s="242"/>
      <c r="Z70" s="242"/>
      <c r="AA70" s="242"/>
      <c r="AB70" s="242"/>
      <c r="AC70" s="242"/>
      <c r="AD70" s="242"/>
      <c r="AE70" s="242"/>
      <c r="AF70" s="242"/>
      <c r="AG70" s="242"/>
      <c r="AH70" s="242"/>
      <c r="AI70" s="242"/>
      <c r="AJ70" s="242"/>
      <c r="AK70" s="242"/>
      <c r="AL70" s="242"/>
      <c r="AM70" s="242"/>
      <c r="AN70" s="242"/>
      <c r="AO70" s="242"/>
      <c r="AP70" s="242"/>
      <c r="AQ70" s="242"/>
    </row>
    <row r="71" spans="1:43" customFormat="1" x14ac:dyDescent="0.15">
      <c r="A71" s="241"/>
      <c r="B71" s="241"/>
      <c r="C71" s="241"/>
      <c r="D71" s="241"/>
      <c r="E71" s="241"/>
      <c r="F71" s="241"/>
      <c r="G71" s="241"/>
      <c r="H71" s="241"/>
      <c r="I71" s="241"/>
      <c r="J71" s="241"/>
      <c r="K71" s="241"/>
      <c r="L71" s="241"/>
      <c r="M71" s="241"/>
      <c r="N71" s="241"/>
      <c r="O71" s="241"/>
      <c r="P71" s="241"/>
      <c r="Q71" s="241"/>
      <c r="R71" s="241"/>
      <c r="S71" s="241"/>
      <c r="T71" s="241"/>
      <c r="U71" s="241"/>
      <c r="V71" s="241"/>
      <c r="W71" s="242"/>
      <c r="X71" s="242"/>
      <c r="Y71" s="242"/>
      <c r="Z71" s="242"/>
      <c r="AA71" s="242"/>
      <c r="AB71" s="242"/>
      <c r="AC71" s="242"/>
      <c r="AD71" s="242"/>
      <c r="AE71" s="242"/>
      <c r="AF71" s="242"/>
      <c r="AG71" s="242"/>
      <c r="AH71" s="242"/>
      <c r="AI71" s="242"/>
      <c r="AJ71" s="242"/>
      <c r="AK71" s="242"/>
      <c r="AL71" s="242"/>
      <c r="AM71" s="242"/>
      <c r="AN71" s="242"/>
      <c r="AO71" s="242"/>
      <c r="AP71" s="242"/>
      <c r="AQ71" s="242"/>
    </row>
    <row r="72" spans="1:43" customFormat="1" x14ac:dyDescent="0.15">
      <c r="A72" s="241"/>
      <c r="B72" s="241"/>
      <c r="C72" s="241"/>
      <c r="D72" s="241"/>
      <c r="E72" s="241"/>
      <c r="F72" s="241"/>
      <c r="G72" s="241"/>
      <c r="H72" s="241"/>
      <c r="I72" s="241"/>
      <c r="J72" s="241"/>
      <c r="K72" s="241"/>
      <c r="L72" s="241"/>
      <c r="M72" s="241"/>
      <c r="N72" s="241"/>
      <c r="O72" s="241"/>
      <c r="P72" s="241"/>
      <c r="Q72" s="241"/>
      <c r="R72" s="241"/>
      <c r="S72" s="241"/>
      <c r="T72" s="241"/>
      <c r="U72" s="241"/>
      <c r="V72" s="241"/>
      <c r="W72" s="242"/>
      <c r="X72" s="242"/>
      <c r="Y72" s="242"/>
      <c r="Z72" s="242"/>
      <c r="AA72" s="242"/>
      <c r="AB72" s="242"/>
      <c r="AC72" s="242"/>
      <c r="AD72" s="242"/>
      <c r="AE72" s="242"/>
      <c r="AF72" s="242"/>
      <c r="AG72" s="242"/>
      <c r="AH72" s="242"/>
      <c r="AI72" s="242"/>
      <c r="AJ72" s="242"/>
      <c r="AK72" s="242"/>
      <c r="AL72" s="242"/>
      <c r="AM72" s="242"/>
      <c r="AN72" s="242"/>
      <c r="AO72" s="242"/>
      <c r="AP72" s="242"/>
      <c r="AQ72" s="242"/>
    </row>
    <row r="73" spans="1:43" customFormat="1" x14ac:dyDescent="0.15">
      <c r="A73" s="241"/>
      <c r="B73" s="241"/>
      <c r="C73" s="241"/>
      <c r="D73" s="241"/>
      <c r="E73" s="241"/>
      <c r="F73" s="241"/>
      <c r="G73" s="241"/>
      <c r="H73" s="241"/>
      <c r="I73" s="241"/>
      <c r="J73" s="241"/>
      <c r="K73" s="241"/>
      <c r="L73" s="241"/>
      <c r="M73" s="241"/>
      <c r="N73" s="241"/>
      <c r="O73" s="241"/>
      <c r="P73" s="241"/>
      <c r="Q73" s="241"/>
      <c r="R73" s="241"/>
      <c r="S73" s="241"/>
      <c r="T73" s="241"/>
      <c r="U73" s="241"/>
      <c r="V73" s="241"/>
      <c r="W73" s="242"/>
      <c r="X73" s="242"/>
      <c r="Y73" s="242"/>
      <c r="Z73" s="242"/>
      <c r="AA73" s="242"/>
      <c r="AB73" s="242"/>
      <c r="AC73" s="242"/>
      <c r="AD73" s="242"/>
      <c r="AE73" s="242"/>
      <c r="AF73" s="242"/>
      <c r="AG73" s="242"/>
      <c r="AH73" s="242"/>
      <c r="AI73" s="242"/>
      <c r="AJ73" s="242"/>
      <c r="AK73" s="242"/>
      <c r="AL73" s="242"/>
      <c r="AM73" s="242"/>
      <c r="AN73" s="242"/>
      <c r="AO73" s="242"/>
      <c r="AP73" s="242"/>
      <c r="AQ73" s="242"/>
    </row>
    <row r="74" spans="1:43" customFormat="1" x14ac:dyDescent="0.15">
      <c r="A74" s="241"/>
      <c r="B74" s="241"/>
      <c r="C74" s="241"/>
      <c r="D74" s="241"/>
      <c r="E74" s="241"/>
      <c r="F74" s="241"/>
      <c r="G74" s="241"/>
      <c r="H74" s="241"/>
      <c r="I74" s="241"/>
      <c r="J74" s="241"/>
      <c r="K74" s="241"/>
      <c r="L74" s="241"/>
      <c r="M74" s="241"/>
      <c r="N74" s="241"/>
      <c r="O74" s="241"/>
      <c r="P74" s="241"/>
      <c r="Q74" s="241"/>
      <c r="R74" s="241"/>
      <c r="S74" s="241"/>
      <c r="T74" s="241"/>
      <c r="U74" s="241"/>
      <c r="V74" s="241"/>
      <c r="W74" s="242"/>
      <c r="X74" s="242"/>
      <c r="Y74" s="242"/>
      <c r="Z74" s="242"/>
      <c r="AA74" s="242"/>
      <c r="AB74" s="242"/>
      <c r="AC74" s="242"/>
      <c r="AD74" s="242"/>
      <c r="AE74" s="242"/>
      <c r="AF74" s="242"/>
      <c r="AG74" s="242"/>
      <c r="AH74" s="242"/>
      <c r="AI74" s="242"/>
      <c r="AJ74" s="242"/>
      <c r="AK74" s="242"/>
      <c r="AL74" s="242"/>
      <c r="AM74" s="242"/>
      <c r="AN74" s="242"/>
      <c r="AO74" s="242"/>
      <c r="AP74" s="242"/>
      <c r="AQ74" s="242"/>
    </row>
    <row r="75" spans="1:43" customFormat="1" x14ac:dyDescent="0.15">
      <c r="A75" s="241"/>
      <c r="B75" s="241"/>
      <c r="C75" s="241"/>
      <c r="D75" s="241"/>
      <c r="E75" s="241"/>
      <c r="F75" s="241"/>
      <c r="G75" s="241"/>
      <c r="H75" s="241"/>
      <c r="I75" s="241"/>
      <c r="J75" s="241"/>
      <c r="K75" s="241"/>
      <c r="L75" s="241"/>
      <c r="M75" s="241"/>
      <c r="N75" s="241"/>
      <c r="O75" s="241"/>
      <c r="P75" s="241"/>
      <c r="Q75" s="241"/>
      <c r="R75" s="241"/>
      <c r="S75" s="241"/>
      <c r="T75" s="241"/>
      <c r="U75" s="241"/>
      <c r="V75" s="241"/>
      <c r="W75" s="242"/>
      <c r="X75" s="242"/>
      <c r="Y75" s="242"/>
      <c r="Z75" s="242"/>
      <c r="AA75" s="242"/>
      <c r="AB75" s="242"/>
      <c r="AC75" s="242"/>
      <c r="AD75" s="242"/>
      <c r="AE75" s="242"/>
      <c r="AF75" s="242"/>
      <c r="AG75" s="242"/>
      <c r="AH75" s="242"/>
      <c r="AI75" s="242"/>
      <c r="AJ75" s="242"/>
      <c r="AK75" s="242"/>
      <c r="AL75" s="242"/>
      <c r="AM75" s="242"/>
      <c r="AN75" s="242"/>
      <c r="AO75" s="242"/>
      <c r="AP75" s="242"/>
      <c r="AQ75" s="242"/>
    </row>
    <row r="76" spans="1:43" customFormat="1" x14ac:dyDescent="0.15">
      <c r="A76" s="241"/>
      <c r="B76" s="241"/>
      <c r="C76" s="241"/>
      <c r="D76" s="241"/>
      <c r="E76" s="241"/>
      <c r="F76" s="241"/>
      <c r="G76" s="241"/>
      <c r="H76" s="241"/>
      <c r="I76" s="241"/>
      <c r="J76" s="241"/>
      <c r="K76" s="241"/>
      <c r="L76" s="241"/>
      <c r="M76" s="241"/>
      <c r="N76" s="241"/>
      <c r="O76" s="241"/>
      <c r="P76" s="241"/>
      <c r="Q76" s="241"/>
      <c r="R76" s="241"/>
      <c r="S76" s="241"/>
      <c r="T76" s="241"/>
      <c r="U76" s="241"/>
      <c r="V76" s="241"/>
      <c r="W76" s="242"/>
      <c r="X76" s="242"/>
      <c r="Y76" s="242"/>
      <c r="Z76" s="242"/>
      <c r="AA76" s="242"/>
      <c r="AB76" s="242"/>
      <c r="AC76" s="242"/>
      <c r="AD76" s="242"/>
      <c r="AE76" s="242"/>
      <c r="AF76" s="242"/>
      <c r="AG76" s="242"/>
      <c r="AH76" s="242"/>
      <c r="AI76" s="242"/>
      <c r="AJ76" s="242"/>
      <c r="AK76" s="242"/>
      <c r="AL76" s="242"/>
      <c r="AM76" s="242"/>
      <c r="AN76" s="242"/>
      <c r="AO76" s="242"/>
      <c r="AP76" s="242"/>
      <c r="AQ76" s="242"/>
    </row>
    <row r="77" spans="1:43" customFormat="1" x14ac:dyDescent="0.15">
      <c r="A77" s="241"/>
      <c r="B77" s="241"/>
      <c r="C77" s="241"/>
      <c r="D77" s="241"/>
      <c r="E77" s="241"/>
      <c r="F77" s="241"/>
      <c r="G77" s="241"/>
      <c r="H77" s="241"/>
      <c r="I77" s="241"/>
      <c r="J77" s="241"/>
      <c r="K77" s="241"/>
      <c r="L77" s="241"/>
      <c r="M77" s="241"/>
      <c r="N77" s="241"/>
      <c r="O77" s="241"/>
      <c r="P77" s="241"/>
      <c r="Q77" s="241"/>
      <c r="R77" s="241"/>
      <c r="S77" s="241"/>
      <c r="T77" s="241"/>
      <c r="U77" s="241"/>
      <c r="V77" s="241"/>
      <c r="W77" s="242"/>
      <c r="X77" s="242"/>
      <c r="Y77" s="242"/>
      <c r="Z77" s="242"/>
      <c r="AA77" s="242"/>
      <c r="AB77" s="242"/>
      <c r="AC77" s="242"/>
      <c r="AD77" s="242"/>
      <c r="AE77" s="242"/>
      <c r="AF77" s="242"/>
      <c r="AG77" s="242"/>
      <c r="AH77" s="242"/>
      <c r="AI77" s="242"/>
      <c r="AJ77" s="242"/>
      <c r="AK77" s="242"/>
      <c r="AL77" s="242"/>
      <c r="AM77" s="242"/>
      <c r="AN77" s="242"/>
      <c r="AO77" s="242"/>
      <c r="AP77" s="242"/>
      <c r="AQ77" s="242"/>
    </row>
    <row r="78" spans="1:43" customFormat="1" x14ac:dyDescent="0.15">
      <c r="A78" s="241"/>
      <c r="B78" s="241"/>
      <c r="C78" s="241"/>
      <c r="D78" s="241"/>
      <c r="E78" s="241"/>
      <c r="F78" s="241"/>
      <c r="G78" s="241"/>
      <c r="H78" s="241"/>
      <c r="I78" s="241"/>
      <c r="J78" s="241"/>
      <c r="K78" s="241"/>
      <c r="L78" s="241"/>
      <c r="M78" s="241"/>
      <c r="N78" s="241"/>
      <c r="O78" s="241"/>
      <c r="P78" s="241"/>
      <c r="Q78" s="241"/>
      <c r="R78" s="241"/>
      <c r="S78" s="241"/>
      <c r="T78" s="241"/>
      <c r="U78" s="241"/>
      <c r="V78" s="241"/>
      <c r="W78" s="242"/>
      <c r="X78" s="242"/>
      <c r="Y78" s="242"/>
      <c r="Z78" s="242"/>
      <c r="AA78" s="242"/>
      <c r="AB78" s="242"/>
      <c r="AC78" s="242"/>
      <c r="AD78" s="242"/>
      <c r="AE78" s="242"/>
      <c r="AF78" s="242"/>
      <c r="AG78" s="242"/>
      <c r="AH78" s="242"/>
      <c r="AI78" s="242"/>
      <c r="AJ78" s="242"/>
      <c r="AK78" s="242"/>
      <c r="AL78" s="242"/>
      <c r="AM78" s="242"/>
      <c r="AN78" s="242"/>
      <c r="AO78" s="242"/>
      <c r="AP78" s="242"/>
      <c r="AQ78" s="242"/>
    </row>
    <row r="79" spans="1:43" customFormat="1" x14ac:dyDescent="0.15">
      <c r="A79" s="241"/>
      <c r="B79" s="241"/>
      <c r="C79" s="241"/>
      <c r="D79" s="241"/>
      <c r="E79" s="241"/>
      <c r="F79" s="241"/>
      <c r="G79" s="241"/>
      <c r="H79" s="241"/>
      <c r="I79" s="241"/>
      <c r="J79" s="241"/>
      <c r="K79" s="241"/>
      <c r="L79" s="241"/>
      <c r="M79" s="241"/>
      <c r="N79" s="241"/>
      <c r="O79" s="241"/>
      <c r="P79" s="241"/>
      <c r="Q79" s="241"/>
      <c r="R79" s="241"/>
      <c r="S79" s="241"/>
      <c r="T79" s="241"/>
      <c r="U79" s="241"/>
      <c r="V79" s="241"/>
      <c r="W79" s="242"/>
      <c r="X79" s="242"/>
      <c r="Y79" s="242"/>
      <c r="Z79" s="242"/>
      <c r="AA79" s="242"/>
      <c r="AB79" s="242"/>
      <c r="AC79" s="242"/>
      <c r="AD79" s="242"/>
      <c r="AE79" s="242"/>
      <c r="AF79" s="242"/>
      <c r="AG79" s="242"/>
      <c r="AH79" s="242"/>
      <c r="AI79" s="242"/>
      <c r="AJ79" s="242"/>
      <c r="AK79" s="242"/>
      <c r="AL79" s="242"/>
      <c r="AM79" s="242"/>
      <c r="AN79" s="242"/>
      <c r="AO79" s="242"/>
      <c r="AP79" s="242"/>
      <c r="AQ79" s="242"/>
    </row>
    <row r="80" spans="1:43" customFormat="1" x14ac:dyDescent="0.15">
      <c r="A80" s="241"/>
      <c r="B80" s="241"/>
      <c r="C80" s="241"/>
      <c r="D80" s="241"/>
      <c r="E80" s="241"/>
      <c r="F80" s="241"/>
      <c r="G80" s="241"/>
      <c r="H80" s="241"/>
      <c r="I80" s="241"/>
      <c r="J80" s="241"/>
      <c r="K80" s="241"/>
      <c r="L80" s="241"/>
      <c r="M80" s="241"/>
      <c r="N80" s="241"/>
      <c r="O80" s="241"/>
      <c r="P80" s="241"/>
      <c r="Q80" s="241"/>
      <c r="R80" s="241"/>
      <c r="S80" s="241"/>
      <c r="T80" s="241"/>
      <c r="U80" s="241"/>
      <c r="V80" s="241"/>
      <c r="W80" s="242"/>
      <c r="X80" s="242"/>
      <c r="Y80" s="242"/>
      <c r="Z80" s="242"/>
      <c r="AA80" s="242"/>
      <c r="AB80" s="242"/>
      <c r="AC80" s="242"/>
      <c r="AD80" s="242"/>
      <c r="AE80" s="242"/>
      <c r="AF80" s="242"/>
      <c r="AG80" s="242"/>
      <c r="AH80" s="242"/>
      <c r="AI80" s="242"/>
      <c r="AJ80" s="242"/>
      <c r="AK80" s="242"/>
      <c r="AL80" s="242"/>
      <c r="AM80" s="242"/>
      <c r="AN80" s="242"/>
      <c r="AO80" s="242"/>
      <c r="AP80" s="242"/>
      <c r="AQ80" s="242"/>
    </row>
    <row r="81" spans="1:43" customFormat="1" x14ac:dyDescent="0.15">
      <c r="A81" s="241"/>
      <c r="B81" s="241"/>
      <c r="C81" s="241"/>
      <c r="D81" s="241"/>
      <c r="E81" s="241"/>
      <c r="F81" s="241"/>
      <c r="G81" s="241"/>
      <c r="H81" s="241"/>
      <c r="I81" s="241"/>
      <c r="J81" s="241"/>
      <c r="K81" s="241"/>
      <c r="L81" s="241"/>
      <c r="M81" s="241"/>
      <c r="N81" s="241"/>
      <c r="O81" s="241"/>
      <c r="P81" s="241"/>
      <c r="Q81" s="241"/>
      <c r="R81" s="241"/>
      <c r="S81" s="241"/>
      <c r="T81" s="241"/>
      <c r="U81" s="241"/>
      <c r="V81" s="241"/>
      <c r="W81" s="242"/>
      <c r="X81" s="242"/>
      <c r="Y81" s="242"/>
      <c r="Z81" s="242"/>
      <c r="AA81" s="242"/>
      <c r="AB81" s="242"/>
      <c r="AC81" s="242"/>
      <c r="AD81" s="242"/>
      <c r="AE81" s="242"/>
      <c r="AF81" s="242"/>
      <c r="AG81" s="242"/>
      <c r="AH81" s="242"/>
      <c r="AI81" s="242"/>
      <c r="AJ81" s="242"/>
      <c r="AK81" s="242"/>
      <c r="AL81" s="242"/>
      <c r="AM81" s="242"/>
      <c r="AN81" s="242"/>
      <c r="AO81" s="242"/>
      <c r="AP81" s="242"/>
      <c r="AQ81" s="242"/>
    </row>
    <row r="82" spans="1:43" customFormat="1" x14ac:dyDescent="0.15">
      <c r="A82" s="241"/>
      <c r="B82" s="241"/>
      <c r="C82" s="241"/>
      <c r="D82" s="241"/>
      <c r="E82" s="241"/>
      <c r="F82" s="241"/>
      <c r="G82" s="241"/>
      <c r="H82" s="241"/>
      <c r="I82" s="241"/>
      <c r="J82" s="241"/>
      <c r="K82" s="241"/>
      <c r="L82" s="241"/>
      <c r="M82" s="241"/>
      <c r="N82" s="241"/>
      <c r="O82" s="241"/>
      <c r="P82" s="241"/>
      <c r="Q82" s="241"/>
      <c r="R82" s="241"/>
      <c r="S82" s="241"/>
      <c r="T82" s="241"/>
      <c r="U82" s="241"/>
      <c r="V82" s="241"/>
      <c r="W82" s="242"/>
      <c r="X82" s="242"/>
      <c r="Y82" s="242"/>
      <c r="Z82" s="242"/>
      <c r="AA82" s="242"/>
      <c r="AB82" s="242"/>
      <c r="AC82" s="242"/>
      <c r="AD82" s="242"/>
      <c r="AE82" s="242"/>
      <c r="AF82" s="242"/>
      <c r="AG82" s="242"/>
      <c r="AH82" s="242"/>
      <c r="AI82" s="242"/>
      <c r="AJ82" s="242"/>
      <c r="AK82" s="242"/>
      <c r="AL82" s="242"/>
      <c r="AM82" s="242"/>
      <c r="AN82" s="242"/>
      <c r="AO82" s="242"/>
      <c r="AP82" s="242"/>
      <c r="AQ82" s="242"/>
    </row>
    <row r="83" spans="1:43" customFormat="1" x14ac:dyDescent="0.15">
      <c r="A83" s="241"/>
      <c r="B83" s="241"/>
      <c r="C83" s="241"/>
      <c r="D83" s="241"/>
      <c r="E83" s="241"/>
      <c r="F83" s="241"/>
      <c r="G83" s="241"/>
      <c r="H83" s="241"/>
      <c r="I83" s="241"/>
      <c r="J83" s="241"/>
      <c r="K83" s="241"/>
      <c r="L83" s="241"/>
      <c r="M83" s="241"/>
      <c r="N83" s="241"/>
      <c r="O83" s="241"/>
      <c r="P83" s="241"/>
      <c r="Q83" s="241"/>
      <c r="R83" s="241"/>
      <c r="S83" s="241"/>
      <c r="T83" s="241"/>
      <c r="U83" s="241"/>
      <c r="V83" s="241"/>
      <c r="W83" s="242"/>
      <c r="X83" s="242"/>
      <c r="Y83" s="242"/>
      <c r="Z83" s="242"/>
      <c r="AA83" s="242"/>
      <c r="AB83" s="242"/>
      <c r="AC83" s="242"/>
      <c r="AD83" s="242"/>
      <c r="AE83" s="242"/>
      <c r="AF83" s="242"/>
      <c r="AG83" s="242"/>
      <c r="AH83" s="242"/>
      <c r="AI83" s="242"/>
      <c r="AJ83" s="242"/>
      <c r="AK83" s="242"/>
      <c r="AL83" s="242"/>
      <c r="AM83" s="242"/>
      <c r="AN83" s="242"/>
      <c r="AO83" s="242"/>
      <c r="AP83" s="242"/>
      <c r="AQ83" s="242"/>
    </row>
    <row r="84" spans="1:43" customFormat="1" x14ac:dyDescent="0.15">
      <c r="A84" s="241"/>
      <c r="B84" s="241"/>
      <c r="C84" s="241"/>
      <c r="D84" s="241"/>
      <c r="E84" s="241"/>
      <c r="F84" s="241"/>
      <c r="G84" s="241"/>
      <c r="H84" s="241"/>
      <c r="I84" s="241"/>
      <c r="J84" s="241"/>
      <c r="K84" s="241"/>
      <c r="L84" s="241"/>
      <c r="M84" s="241"/>
      <c r="N84" s="241"/>
      <c r="O84" s="241"/>
      <c r="P84" s="241"/>
      <c r="Q84" s="241"/>
      <c r="R84" s="241"/>
      <c r="S84" s="241"/>
      <c r="T84" s="241"/>
      <c r="U84" s="241"/>
      <c r="V84" s="241"/>
      <c r="W84" s="242"/>
      <c r="X84" s="242"/>
      <c r="Y84" s="242"/>
      <c r="Z84" s="242"/>
      <c r="AA84" s="242"/>
      <c r="AB84" s="242"/>
      <c r="AC84" s="242"/>
      <c r="AD84" s="242"/>
      <c r="AE84" s="242"/>
      <c r="AF84" s="242"/>
      <c r="AG84" s="242"/>
      <c r="AH84" s="242"/>
      <c r="AI84" s="242"/>
      <c r="AJ84" s="242"/>
      <c r="AK84" s="242"/>
      <c r="AL84" s="242"/>
      <c r="AM84" s="242"/>
      <c r="AN84" s="242"/>
      <c r="AO84" s="242"/>
      <c r="AP84" s="242"/>
      <c r="AQ84" s="242"/>
    </row>
    <row r="85" spans="1:43" customFormat="1" x14ac:dyDescent="0.15">
      <c r="A85" s="241"/>
      <c r="B85" s="241"/>
      <c r="C85" s="241"/>
      <c r="D85" s="241"/>
      <c r="E85" s="241"/>
      <c r="F85" s="241"/>
      <c r="G85" s="241"/>
      <c r="H85" s="241"/>
      <c r="I85" s="241"/>
      <c r="J85" s="241"/>
      <c r="K85" s="241"/>
      <c r="L85" s="241"/>
      <c r="M85" s="241"/>
      <c r="N85" s="241"/>
      <c r="O85" s="241"/>
      <c r="P85" s="241"/>
      <c r="Q85" s="241"/>
      <c r="R85" s="241"/>
      <c r="S85" s="241"/>
      <c r="T85" s="241"/>
      <c r="U85" s="241"/>
      <c r="V85" s="241"/>
      <c r="W85" s="242"/>
      <c r="X85" s="242"/>
      <c r="Y85" s="242"/>
      <c r="Z85" s="242"/>
      <c r="AA85" s="242"/>
      <c r="AB85" s="242"/>
      <c r="AC85" s="242"/>
      <c r="AD85" s="242"/>
      <c r="AE85" s="242"/>
      <c r="AF85" s="242"/>
      <c r="AG85" s="242"/>
      <c r="AH85" s="242"/>
      <c r="AI85" s="242"/>
      <c r="AJ85" s="242"/>
      <c r="AK85" s="242"/>
      <c r="AL85" s="242"/>
      <c r="AM85" s="242"/>
      <c r="AN85" s="242"/>
      <c r="AO85" s="242"/>
      <c r="AP85" s="242"/>
      <c r="AQ85" s="242"/>
    </row>
    <row r="86" spans="1:43" customFormat="1" x14ac:dyDescent="0.15">
      <c r="A86" s="241"/>
      <c r="B86" s="241"/>
      <c r="C86" s="241"/>
      <c r="D86" s="241"/>
      <c r="E86" s="241"/>
      <c r="F86" s="241"/>
      <c r="G86" s="241"/>
      <c r="H86" s="241"/>
      <c r="I86" s="241"/>
      <c r="J86" s="241"/>
      <c r="K86" s="241"/>
      <c r="L86" s="241"/>
      <c r="M86" s="241"/>
      <c r="N86" s="241"/>
      <c r="O86" s="241"/>
      <c r="P86" s="241"/>
      <c r="Q86" s="241"/>
      <c r="R86" s="241"/>
      <c r="S86" s="241"/>
      <c r="T86" s="241"/>
      <c r="U86" s="241"/>
      <c r="V86" s="241"/>
      <c r="W86" s="242"/>
      <c r="X86" s="242"/>
      <c r="Y86" s="242"/>
      <c r="Z86" s="242"/>
      <c r="AA86" s="242"/>
      <c r="AB86" s="242"/>
      <c r="AC86" s="242"/>
      <c r="AD86" s="242"/>
      <c r="AE86" s="242"/>
      <c r="AF86" s="242"/>
      <c r="AG86" s="242"/>
      <c r="AH86" s="242"/>
      <c r="AI86" s="242"/>
      <c r="AJ86" s="242"/>
      <c r="AK86" s="242"/>
      <c r="AL86" s="242"/>
      <c r="AM86" s="242"/>
      <c r="AN86" s="242"/>
      <c r="AO86" s="242"/>
      <c r="AP86" s="242"/>
      <c r="AQ86" s="242"/>
    </row>
    <row r="87" spans="1:43" customFormat="1" x14ac:dyDescent="0.15">
      <c r="A87" s="241"/>
      <c r="B87" s="241"/>
      <c r="C87" s="241"/>
      <c r="D87" s="241"/>
      <c r="E87" s="241"/>
      <c r="F87" s="241"/>
      <c r="G87" s="241"/>
      <c r="H87" s="241"/>
      <c r="I87" s="241"/>
      <c r="J87" s="241"/>
      <c r="K87" s="241"/>
      <c r="L87" s="241"/>
      <c r="M87" s="241"/>
      <c r="N87" s="241"/>
      <c r="O87" s="241"/>
      <c r="P87" s="241"/>
      <c r="Q87" s="241"/>
      <c r="R87" s="241"/>
      <c r="S87" s="241"/>
      <c r="T87" s="241"/>
      <c r="U87" s="241"/>
      <c r="V87" s="241"/>
      <c r="W87" s="242"/>
      <c r="X87" s="242"/>
      <c r="Y87" s="242"/>
      <c r="Z87" s="242"/>
      <c r="AA87" s="242"/>
      <c r="AB87" s="242"/>
      <c r="AC87" s="242"/>
      <c r="AD87" s="242"/>
      <c r="AE87" s="242"/>
      <c r="AF87" s="242"/>
      <c r="AG87" s="242"/>
      <c r="AH87" s="242"/>
      <c r="AI87" s="242"/>
      <c r="AJ87" s="242"/>
      <c r="AK87" s="242"/>
      <c r="AL87" s="242"/>
      <c r="AM87" s="242"/>
      <c r="AN87" s="242"/>
      <c r="AO87" s="242"/>
      <c r="AP87" s="242"/>
      <c r="AQ87" s="242"/>
    </row>
    <row r="88" spans="1:43" customFormat="1" x14ac:dyDescent="0.15">
      <c r="A88" s="241"/>
      <c r="B88" s="241"/>
      <c r="C88" s="241"/>
      <c r="D88" s="241"/>
      <c r="E88" s="241"/>
      <c r="F88" s="241"/>
      <c r="G88" s="241"/>
      <c r="H88" s="241"/>
      <c r="I88" s="241"/>
      <c r="J88" s="241"/>
      <c r="K88" s="241"/>
      <c r="L88" s="241"/>
      <c r="M88" s="241"/>
      <c r="N88" s="241"/>
      <c r="O88" s="241"/>
      <c r="P88" s="241"/>
      <c r="Q88" s="241"/>
      <c r="R88" s="241"/>
      <c r="S88" s="241"/>
      <c r="T88" s="241"/>
      <c r="U88" s="241"/>
      <c r="V88" s="241"/>
      <c r="W88" s="242"/>
      <c r="X88" s="242"/>
      <c r="Y88" s="242"/>
      <c r="Z88" s="242"/>
      <c r="AA88" s="242"/>
      <c r="AB88" s="242"/>
      <c r="AC88" s="242"/>
      <c r="AD88" s="242"/>
      <c r="AE88" s="242"/>
      <c r="AF88" s="242"/>
      <c r="AG88" s="242"/>
      <c r="AH88" s="242"/>
      <c r="AI88" s="242"/>
      <c r="AJ88" s="242"/>
      <c r="AK88" s="242"/>
      <c r="AL88" s="242"/>
      <c r="AM88" s="242"/>
      <c r="AN88" s="242"/>
      <c r="AO88" s="242"/>
      <c r="AP88" s="242"/>
      <c r="AQ88" s="242"/>
    </row>
    <row r="89" spans="1:43" customFormat="1" x14ac:dyDescent="0.15">
      <c r="A89" s="241"/>
      <c r="B89" s="241"/>
      <c r="C89" s="241"/>
      <c r="D89" s="241"/>
      <c r="E89" s="241"/>
      <c r="F89" s="241"/>
      <c r="G89" s="241"/>
      <c r="H89" s="241"/>
      <c r="I89" s="241"/>
      <c r="J89" s="241"/>
      <c r="K89" s="241"/>
      <c r="L89" s="241"/>
      <c r="M89" s="241"/>
      <c r="N89" s="241"/>
      <c r="O89" s="241"/>
      <c r="P89" s="241"/>
      <c r="Q89" s="241"/>
      <c r="R89" s="241"/>
      <c r="S89" s="241"/>
      <c r="T89" s="241"/>
      <c r="U89" s="241"/>
      <c r="V89" s="241"/>
      <c r="W89" s="242"/>
      <c r="X89" s="242"/>
      <c r="Y89" s="242"/>
      <c r="Z89" s="242"/>
      <c r="AA89" s="242"/>
      <c r="AB89" s="242"/>
      <c r="AC89" s="242"/>
      <c r="AD89" s="242"/>
      <c r="AE89" s="242"/>
      <c r="AF89" s="242"/>
      <c r="AG89" s="242"/>
      <c r="AH89" s="242"/>
      <c r="AI89" s="242"/>
      <c r="AJ89" s="242"/>
      <c r="AK89" s="242"/>
      <c r="AL89" s="242"/>
      <c r="AM89" s="242"/>
      <c r="AN89" s="242"/>
      <c r="AO89" s="242"/>
      <c r="AP89" s="242"/>
      <c r="AQ89" s="242"/>
    </row>
    <row r="90" spans="1:43" customFormat="1" x14ac:dyDescent="0.15">
      <c r="A90" s="241"/>
      <c r="B90" s="241"/>
      <c r="C90" s="241"/>
      <c r="D90" s="241"/>
      <c r="E90" s="241"/>
      <c r="F90" s="241"/>
      <c r="G90" s="241"/>
      <c r="H90" s="241"/>
      <c r="I90" s="241"/>
      <c r="J90" s="241"/>
      <c r="K90" s="241"/>
      <c r="L90" s="241"/>
      <c r="M90" s="241"/>
      <c r="N90" s="241"/>
      <c r="O90" s="241"/>
      <c r="P90" s="241"/>
      <c r="Q90" s="241"/>
      <c r="R90" s="241"/>
      <c r="S90" s="241"/>
      <c r="T90" s="241"/>
      <c r="U90" s="241"/>
      <c r="V90" s="241"/>
      <c r="W90" s="242"/>
      <c r="X90" s="242"/>
      <c r="Y90" s="242"/>
      <c r="Z90" s="242"/>
      <c r="AA90" s="242"/>
      <c r="AB90" s="242"/>
      <c r="AC90" s="242"/>
      <c r="AD90" s="242"/>
      <c r="AE90" s="242"/>
      <c r="AF90" s="242"/>
      <c r="AG90" s="242"/>
      <c r="AH90" s="242"/>
      <c r="AI90" s="242"/>
      <c r="AJ90" s="242"/>
      <c r="AK90" s="242"/>
      <c r="AL90" s="242"/>
      <c r="AM90" s="242"/>
      <c r="AN90" s="242"/>
      <c r="AO90" s="242"/>
      <c r="AP90" s="242"/>
      <c r="AQ90" s="242"/>
    </row>
    <row r="91" spans="1:43" customFormat="1" x14ac:dyDescent="0.15">
      <c r="A91" s="241"/>
      <c r="B91" s="241"/>
      <c r="C91" s="241"/>
      <c r="D91" s="241"/>
      <c r="E91" s="241"/>
      <c r="F91" s="241"/>
      <c r="G91" s="241"/>
      <c r="H91" s="241"/>
      <c r="I91" s="241"/>
      <c r="J91" s="241"/>
      <c r="K91" s="241"/>
      <c r="L91" s="241"/>
      <c r="M91" s="241"/>
      <c r="N91" s="241"/>
      <c r="O91" s="241"/>
      <c r="P91" s="241"/>
      <c r="Q91" s="241"/>
      <c r="R91" s="241"/>
      <c r="S91" s="241"/>
      <c r="T91" s="241"/>
      <c r="U91" s="241"/>
      <c r="V91" s="241"/>
      <c r="W91" s="242"/>
      <c r="X91" s="242"/>
      <c r="Y91" s="242"/>
      <c r="Z91" s="242"/>
      <c r="AA91" s="242"/>
      <c r="AB91" s="242"/>
      <c r="AC91" s="242"/>
      <c r="AD91" s="242"/>
      <c r="AE91" s="242"/>
      <c r="AF91" s="242"/>
      <c r="AG91" s="242"/>
      <c r="AH91" s="242"/>
      <c r="AI91" s="242"/>
      <c r="AJ91" s="242"/>
      <c r="AK91" s="242"/>
      <c r="AL91" s="242"/>
      <c r="AM91" s="242"/>
      <c r="AN91" s="242"/>
      <c r="AO91" s="242"/>
      <c r="AP91" s="242"/>
      <c r="AQ91" s="242"/>
    </row>
    <row r="92" spans="1:43" customFormat="1" x14ac:dyDescent="0.15">
      <c r="A92" s="241"/>
      <c r="B92" s="241"/>
      <c r="C92" s="241"/>
      <c r="D92" s="241"/>
      <c r="E92" s="241"/>
      <c r="F92" s="241"/>
      <c r="G92" s="241"/>
      <c r="H92" s="241"/>
      <c r="I92" s="241"/>
      <c r="J92" s="241"/>
      <c r="K92" s="241"/>
      <c r="L92" s="241"/>
      <c r="M92" s="241"/>
      <c r="N92" s="241"/>
      <c r="O92" s="241"/>
      <c r="P92" s="241"/>
      <c r="Q92" s="241"/>
      <c r="R92" s="241"/>
      <c r="S92" s="241"/>
      <c r="T92" s="241"/>
      <c r="U92" s="241"/>
      <c r="V92" s="241"/>
      <c r="W92" s="242"/>
      <c r="X92" s="242"/>
      <c r="Y92" s="242"/>
      <c r="Z92" s="242"/>
      <c r="AA92" s="242"/>
      <c r="AB92" s="242"/>
      <c r="AC92" s="242"/>
      <c r="AD92" s="242"/>
      <c r="AE92" s="242"/>
      <c r="AF92" s="242"/>
      <c r="AG92" s="242"/>
      <c r="AH92" s="242"/>
      <c r="AI92" s="242"/>
      <c r="AJ92" s="242"/>
      <c r="AK92" s="242"/>
      <c r="AL92" s="242"/>
      <c r="AM92" s="242"/>
      <c r="AN92" s="242"/>
      <c r="AO92" s="242"/>
      <c r="AP92" s="242"/>
      <c r="AQ92" s="242"/>
    </row>
    <row r="93" spans="1:43" customFormat="1" x14ac:dyDescent="0.15">
      <c r="A93" s="241"/>
      <c r="B93" s="241"/>
      <c r="C93" s="241"/>
      <c r="D93" s="241"/>
      <c r="E93" s="241"/>
      <c r="F93" s="241"/>
      <c r="G93" s="241"/>
      <c r="H93" s="241"/>
      <c r="I93" s="241"/>
      <c r="J93" s="241"/>
      <c r="K93" s="241"/>
      <c r="L93" s="241"/>
      <c r="M93" s="241"/>
      <c r="N93" s="241"/>
      <c r="O93" s="241"/>
      <c r="P93" s="241"/>
      <c r="Q93" s="241"/>
      <c r="R93" s="241"/>
      <c r="S93" s="241"/>
      <c r="T93" s="241"/>
      <c r="U93" s="241"/>
      <c r="V93" s="241"/>
      <c r="W93" s="242"/>
      <c r="X93" s="242"/>
      <c r="Y93" s="242"/>
      <c r="Z93" s="242"/>
      <c r="AA93" s="242"/>
      <c r="AB93" s="242"/>
      <c r="AC93" s="242"/>
      <c r="AD93" s="242"/>
      <c r="AE93" s="242"/>
      <c r="AF93" s="242"/>
      <c r="AG93" s="242"/>
      <c r="AH93" s="242"/>
      <c r="AI93" s="242"/>
      <c r="AJ93" s="242"/>
      <c r="AK93" s="242"/>
      <c r="AL93" s="242"/>
      <c r="AM93" s="242"/>
      <c r="AN93" s="242"/>
      <c r="AO93" s="242"/>
      <c r="AP93" s="242"/>
      <c r="AQ93" s="242"/>
    </row>
    <row r="94" spans="1:43" customFormat="1" x14ac:dyDescent="0.15">
      <c r="A94" s="241"/>
      <c r="B94" s="241"/>
      <c r="C94" s="241"/>
      <c r="D94" s="241"/>
      <c r="E94" s="241"/>
      <c r="F94" s="241"/>
      <c r="G94" s="241"/>
      <c r="H94" s="241"/>
      <c r="I94" s="241"/>
      <c r="J94" s="241"/>
      <c r="K94" s="241"/>
      <c r="L94" s="241"/>
      <c r="M94" s="241"/>
      <c r="N94" s="241"/>
      <c r="O94" s="241"/>
      <c r="P94" s="241"/>
      <c r="Q94" s="241"/>
      <c r="R94" s="241"/>
      <c r="S94" s="241"/>
      <c r="T94" s="241"/>
      <c r="U94" s="241"/>
      <c r="V94" s="241"/>
      <c r="W94" s="242"/>
      <c r="X94" s="242"/>
      <c r="Y94" s="242"/>
      <c r="Z94" s="242"/>
      <c r="AA94" s="242"/>
      <c r="AB94" s="242"/>
      <c r="AC94" s="242"/>
      <c r="AD94" s="242"/>
      <c r="AE94" s="242"/>
      <c r="AF94" s="242"/>
      <c r="AG94" s="242"/>
      <c r="AH94" s="242"/>
      <c r="AI94" s="242"/>
      <c r="AJ94" s="242"/>
      <c r="AK94" s="242"/>
      <c r="AL94" s="242"/>
      <c r="AM94" s="242"/>
      <c r="AN94" s="242"/>
      <c r="AO94" s="242"/>
      <c r="AP94" s="242"/>
      <c r="AQ94" s="242"/>
    </row>
    <row r="95" spans="1:43" customFormat="1" x14ac:dyDescent="0.15">
      <c r="A95" s="241"/>
      <c r="B95" s="241"/>
      <c r="C95" s="241"/>
      <c r="D95" s="241"/>
      <c r="E95" s="241"/>
      <c r="F95" s="241"/>
      <c r="G95" s="241"/>
      <c r="H95" s="241"/>
      <c r="I95" s="241"/>
      <c r="J95" s="241"/>
      <c r="K95" s="241"/>
      <c r="L95" s="241"/>
      <c r="M95" s="241"/>
      <c r="N95" s="241"/>
      <c r="O95" s="241"/>
      <c r="P95" s="241"/>
      <c r="Q95" s="241"/>
      <c r="R95" s="241"/>
      <c r="S95" s="241"/>
      <c r="T95" s="241"/>
      <c r="U95" s="241"/>
      <c r="V95" s="241"/>
      <c r="W95" s="242"/>
      <c r="X95" s="242"/>
      <c r="Y95" s="242"/>
      <c r="Z95" s="242"/>
      <c r="AA95" s="242"/>
      <c r="AB95" s="242"/>
      <c r="AC95" s="242"/>
      <c r="AD95" s="242"/>
      <c r="AE95" s="242"/>
      <c r="AF95" s="242"/>
      <c r="AG95" s="242"/>
      <c r="AH95" s="242"/>
      <c r="AI95" s="242"/>
      <c r="AJ95" s="242"/>
      <c r="AK95" s="242"/>
      <c r="AL95" s="242"/>
      <c r="AM95" s="242"/>
      <c r="AN95" s="242"/>
      <c r="AO95" s="242"/>
      <c r="AP95" s="242"/>
      <c r="AQ95" s="242"/>
    </row>
    <row r="96" spans="1:43" customFormat="1" x14ac:dyDescent="0.15">
      <c r="A96" s="241"/>
      <c r="B96" s="241"/>
      <c r="C96" s="241"/>
      <c r="D96" s="241"/>
      <c r="E96" s="241"/>
      <c r="F96" s="241"/>
      <c r="G96" s="241"/>
      <c r="H96" s="241"/>
      <c r="I96" s="241"/>
      <c r="J96" s="241"/>
      <c r="K96" s="241"/>
      <c r="L96" s="241"/>
      <c r="M96" s="241"/>
      <c r="N96" s="241"/>
      <c r="O96" s="241"/>
      <c r="P96" s="241"/>
      <c r="Q96" s="241"/>
      <c r="R96" s="241"/>
      <c r="S96" s="241"/>
      <c r="T96" s="241"/>
      <c r="U96" s="241"/>
      <c r="V96" s="241"/>
      <c r="W96" s="242"/>
      <c r="X96" s="242"/>
      <c r="Y96" s="242"/>
      <c r="Z96" s="242"/>
      <c r="AA96" s="242"/>
      <c r="AB96" s="242"/>
      <c r="AC96" s="242"/>
      <c r="AD96" s="242"/>
      <c r="AE96" s="242"/>
      <c r="AF96" s="242"/>
      <c r="AG96" s="242"/>
      <c r="AH96" s="242"/>
      <c r="AI96" s="242"/>
      <c r="AJ96" s="242"/>
      <c r="AK96" s="242"/>
      <c r="AL96" s="242"/>
      <c r="AM96" s="242"/>
      <c r="AN96" s="242"/>
      <c r="AO96" s="242"/>
      <c r="AP96" s="242"/>
      <c r="AQ96" s="242"/>
    </row>
    <row r="97" spans="1:43" customFormat="1" x14ac:dyDescent="0.15">
      <c r="A97" s="241"/>
      <c r="B97" s="241"/>
      <c r="C97" s="241"/>
      <c r="D97" s="241"/>
      <c r="E97" s="241"/>
      <c r="F97" s="241"/>
      <c r="G97" s="241"/>
      <c r="H97" s="241"/>
      <c r="I97" s="241"/>
      <c r="J97" s="241"/>
      <c r="K97" s="241"/>
      <c r="L97" s="241"/>
      <c r="M97" s="241"/>
      <c r="N97" s="241"/>
      <c r="O97" s="241"/>
      <c r="P97" s="241"/>
      <c r="Q97" s="241"/>
      <c r="R97" s="241"/>
      <c r="S97" s="241"/>
      <c r="T97" s="241"/>
      <c r="U97" s="241"/>
      <c r="V97" s="241"/>
      <c r="W97" s="242"/>
      <c r="X97" s="242"/>
      <c r="Y97" s="242"/>
      <c r="Z97" s="242"/>
      <c r="AA97" s="242"/>
      <c r="AB97" s="242"/>
      <c r="AC97" s="242"/>
      <c r="AD97" s="242"/>
      <c r="AE97" s="242"/>
      <c r="AF97" s="242"/>
      <c r="AG97" s="242"/>
      <c r="AH97" s="242"/>
      <c r="AI97" s="242"/>
      <c r="AJ97" s="242"/>
      <c r="AK97" s="242"/>
      <c r="AL97" s="242"/>
      <c r="AM97" s="242"/>
      <c r="AN97" s="242"/>
      <c r="AO97" s="242"/>
      <c r="AP97" s="242"/>
      <c r="AQ97" s="242"/>
    </row>
    <row r="98" spans="1:43" customFormat="1" x14ac:dyDescent="0.15">
      <c r="A98" s="241"/>
      <c r="B98" s="241"/>
      <c r="C98" s="241"/>
      <c r="D98" s="241"/>
      <c r="E98" s="241"/>
      <c r="F98" s="241"/>
      <c r="G98" s="241"/>
      <c r="H98" s="241"/>
      <c r="I98" s="241"/>
      <c r="J98" s="241"/>
      <c r="K98" s="241"/>
      <c r="L98" s="241"/>
      <c r="M98" s="241"/>
      <c r="N98" s="241"/>
      <c r="O98" s="241"/>
      <c r="P98" s="241"/>
      <c r="Q98" s="241"/>
      <c r="R98" s="241"/>
      <c r="S98" s="241"/>
      <c r="T98" s="241"/>
      <c r="U98" s="241"/>
      <c r="V98" s="241"/>
      <c r="W98" s="242"/>
      <c r="X98" s="242"/>
      <c r="Y98" s="242"/>
      <c r="Z98" s="242"/>
      <c r="AA98" s="242"/>
      <c r="AB98" s="242"/>
      <c r="AC98" s="242"/>
      <c r="AD98" s="242"/>
      <c r="AE98" s="242"/>
      <c r="AF98" s="242"/>
      <c r="AG98" s="242"/>
      <c r="AH98" s="242"/>
      <c r="AI98" s="242"/>
      <c r="AJ98" s="242"/>
      <c r="AK98" s="242"/>
      <c r="AL98" s="242"/>
      <c r="AM98" s="242"/>
      <c r="AN98" s="242"/>
      <c r="AO98" s="242"/>
      <c r="AP98" s="242"/>
      <c r="AQ98" s="242"/>
    </row>
    <row r="99" spans="1:43" customFormat="1" x14ac:dyDescent="0.15">
      <c r="A99" s="241"/>
      <c r="B99" s="241"/>
      <c r="C99" s="241"/>
      <c r="D99" s="241"/>
      <c r="E99" s="241"/>
      <c r="F99" s="241"/>
      <c r="G99" s="241"/>
      <c r="H99" s="241"/>
      <c r="I99" s="241"/>
      <c r="J99" s="241"/>
      <c r="K99" s="241"/>
      <c r="L99" s="241"/>
      <c r="M99" s="241"/>
      <c r="N99" s="241"/>
      <c r="O99" s="241"/>
      <c r="P99" s="241"/>
      <c r="Q99" s="241"/>
      <c r="R99" s="241"/>
      <c r="S99" s="241"/>
      <c r="T99" s="241"/>
      <c r="U99" s="241"/>
      <c r="V99" s="241"/>
      <c r="W99" s="242"/>
      <c r="X99" s="242"/>
      <c r="Y99" s="242"/>
      <c r="Z99" s="242"/>
      <c r="AA99" s="242"/>
      <c r="AB99" s="242"/>
      <c r="AC99" s="242"/>
      <c r="AD99" s="242"/>
      <c r="AE99" s="242"/>
      <c r="AF99" s="242"/>
      <c r="AG99" s="242"/>
      <c r="AH99" s="242"/>
      <c r="AI99" s="242"/>
      <c r="AJ99" s="242"/>
      <c r="AK99" s="242"/>
      <c r="AL99" s="242"/>
      <c r="AM99" s="242"/>
      <c r="AN99" s="242"/>
      <c r="AO99" s="242"/>
      <c r="AP99" s="242"/>
      <c r="AQ99" s="242"/>
    </row>
    <row r="100" spans="1:43" customFormat="1" x14ac:dyDescent="0.15">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row>
    <row r="101" spans="1:43" customFormat="1" x14ac:dyDescent="0.15">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row>
    <row r="102" spans="1:43" customFormat="1" x14ac:dyDescent="0.15">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row>
    <row r="103" spans="1:43" customFormat="1" x14ac:dyDescent="0.15">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row>
    <row r="104" spans="1:43" customFormat="1" x14ac:dyDescent="0.15">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row>
    <row r="105" spans="1:43" customFormat="1" x14ac:dyDescent="0.15">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row>
    <row r="106" spans="1:43" customFormat="1" x14ac:dyDescent="0.15">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row>
    <row r="107" spans="1:43" customFormat="1" x14ac:dyDescent="0.15">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row>
    <row r="108" spans="1:43" customFormat="1" x14ac:dyDescent="0.15">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row>
    <row r="109" spans="1:43" customFormat="1" x14ac:dyDescent="0.15">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row>
    <row r="110" spans="1:43" customFormat="1" x14ac:dyDescent="0.15">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row>
    <row r="111" spans="1:43" customFormat="1" x14ac:dyDescent="0.15">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2"/>
      <c r="X111" s="242"/>
      <c r="Y111" s="242"/>
      <c r="Z111" s="242"/>
      <c r="AA111" s="242"/>
      <c r="AB111" s="242"/>
      <c r="AC111" s="242"/>
      <c r="AD111" s="242"/>
      <c r="AE111" s="242"/>
      <c r="AF111" s="242"/>
      <c r="AG111" s="242"/>
      <c r="AH111" s="242"/>
      <c r="AI111" s="242"/>
      <c r="AJ111" s="242"/>
      <c r="AK111" s="242"/>
      <c r="AL111" s="242"/>
      <c r="AM111" s="242"/>
      <c r="AN111" s="242"/>
      <c r="AO111" s="242"/>
      <c r="AP111" s="242"/>
      <c r="AQ111" s="242"/>
    </row>
    <row r="112" spans="1:43" customFormat="1" x14ac:dyDescent="0.15">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row>
    <row r="113" spans="1:43" customFormat="1" x14ac:dyDescent="0.15">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row>
    <row r="114" spans="1:43" customFormat="1" x14ac:dyDescent="0.15">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row>
    <row r="115" spans="1:43" customFormat="1" x14ac:dyDescent="0.15">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row>
    <row r="116" spans="1:43" customFormat="1" x14ac:dyDescent="0.15">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row>
    <row r="117" spans="1:43" customFormat="1" x14ac:dyDescent="0.15">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row>
    <row r="118" spans="1:43" customFormat="1" x14ac:dyDescent="0.15">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row>
    <row r="119" spans="1:43" customFormat="1" x14ac:dyDescent="0.15">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row>
    <row r="120" spans="1:43" customFormat="1" x14ac:dyDescent="0.15">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2"/>
      <c r="X120" s="242"/>
      <c r="Y120" s="242"/>
      <c r="Z120" s="242"/>
      <c r="AA120" s="242"/>
      <c r="AB120" s="242"/>
      <c r="AC120" s="242"/>
      <c r="AD120" s="242"/>
      <c r="AE120" s="242"/>
      <c r="AF120" s="242"/>
      <c r="AG120" s="242"/>
      <c r="AH120" s="242"/>
      <c r="AI120" s="242"/>
      <c r="AJ120" s="242"/>
      <c r="AK120" s="242"/>
      <c r="AL120" s="242"/>
      <c r="AM120" s="242"/>
      <c r="AN120" s="242"/>
      <c r="AO120" s="242"/>
      <c r="AP120" s="242"/>
      <c r="AQ120" s="242"/>
    </row>
    <row r="121" spans="1:43" customFormat="1" x14ac:dyDescent="0.15">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row>
    <row r="122" spans="1:43" customFormat="1" x14ac:dyDescent="0.15">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row>
    <row r="123" spans="1:43" customFormat="1" x14ac:dyDescent="0.15">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row>
    <row r="124" spans="1:43" customFormat="1" x14ac:dyDescent="0.15">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row>
    <row r="125" spans="1:43" customFormat="1" x14ac:dyDescent="0.15">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2"/>
      <c r="X125" s="242"/>
      <c r="Y125" s="242"/>
      <c r="Z125" s="242"/>
      <c r="AA125" s="242"/>
      <c r="AB125" s="242"/>
      <c r="AC125" s="242"/>
      <c r="AD125" s="242"/>
      <c r="AE125" s="242"/>
      <c r="AF125" s="242"/>
      <c r="AG125" s="242"/>
      <c r="AH125" s="242"/>
      <c r="AI125" s="242"/>
      <c r="AJ125" s="242"/>
      <c r="AK125" s="242"/>
      <c r="AL125" s="242"/>
      <c r="AM125" s="242"/>
      <c r="AN125" s="242"/>
      <c r="AO125" s="242"/>
      <c r="AP125" s="242"/>
      <c r="AQ125" s="242"/>
    </row>
    <row r="126" spans="1:43" customFormat="1" x14ac:dyDescent="0.15">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row>
    <row r="127" spans="1:43" customFormat="1" x14ac:dyDescent="0.15">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2"/>
      <c r="X127" s="242"/>
      <c r="Y127" s="242"/>
      <c r="Z127" s="242"/>
      <c r="AA127" s="242"/>
      <c r="AB127" s="242"/>
      <c r="AC127" s="242"/>
      <c r="AD127" s="242"/>
      <c r="AE127" s="242"/>
      <c r="AF127" s="242"/>
      <c r="AG127" s="242"/>
      <c r="AH127" s="242"/>
      <c r="AI127" s="242"/>
      <c r="AJ127" s="242"/>
      <c r="AK127" s="242"/>
      <c r="AL127" s="242"/>
      <c r="AM127" s="242"/>
      <c r="AN127" s="242"/>
      <c r="AO127" s="242"/>
      <c r="AP127" s="242"/>
      <c r="AQ127" s="242"/>
    </row>
    <row r="128" spans="1:43" customFormat="1" x14ac:dyDescent="0.15">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2"/>
      <c r="X128" s="242"/>
      <c r="Y128" s="242"/>
      <c r="Z128" s="242"/>
      <c r="AA128" s="242"/>
      <c r="AB128" s="242"/>
      <c r="AC128" s="242"/>
      <c r="AD128" s="242"/>
      <c r="AE128" s="242"/>
      <c r="AF128" s="242"/>
      <c r="AG128" s="242"/>
      <c r="AH128" s="242"/>
      <c r="AI128" s="242"/>
      <c r="AJ128" s="242"/>
      <c r="AK128" s="242"/>
      <c r="AL128" s="242"/>
      <c r="AM128" s="242"/>
      <c r="AN128" s="242"/>
      <c r="AO128" s="242"/>
      <c r="AP128" s="242"/>
      <c r="AQ128" s="242"/>
    </row>
    <row r="129" spans="1:43" customFormat="1" x14ac:dyDescent="0.15">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2"/>
      <c r="X129" s="242"/>
      <c r="Y129" s="242"/>
      <c r="Z129" s="242"/>
      <c r="AA129" s="242"/>
      <c r="AB129" s="242"/>
      <c r="AC129" s="242"/>
      <c r="AD129" s="242"/>
      <c r="AE129" s="242"/>
      <c r="AF129" s="242"/>
      <c r="AG129" s="242"/>
      <c r="AH129" s="242"/>
      <c r="AI129" s="242"/>
      <c r="AJ129" s="242"/>
      <c r="AK129" s="242"/>
      <c r="AL129" s="242"/>
      <c r="AM129" s="242"/>
      <c r="AN129" s="242"/>
      <c r="AO129" s="242"/>
      <c r="AP129" s="242"/>
      <c r="AQ129" s="242"/>
    </row>
    <row r="130" spans="1:43" customFormat="1" x14ac:dyDescent="0.15">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2"/>
      <c r="X130" s="242"/>
      <c r="Y130" s="242"/>
      <c r="Z130" s="242"/>
      <c r="AA130" s="242"/>
      <c r="AB130" s="242"/>
      <c r="AC130" s="242"/>
      <c r="AD130" s="242"/>
      <c r="AE130" s="242"/>
      <c r="AF130" s="242"/>
      <c r="AG130" s="242"/>
      <c r="AH130" s="242"/>
      <c r="AI130" s="242"/>
      <c r="AJ130" s="242"/>
      <c r="AK130" s="242"/>
      <c r="AL130" s="242"/>
      <c r="AM130" s="242"/>
      <c r="AN130" s="242"/>
      <c r="AO130" s="242"/>
      <c r="AP130" s="242"/>
      <c r="AQ130" s="242"/>
    </row>
    <row r="131" spans="1:43" customFormat="1" x14ac:dyDescent="0.15">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2"/>
      <c r="X131" s="242"/>
      <c r="Y131" s="242"/>
      <c r="Z131" s="242"/>
      <c r="AA131" s="242"/>
      <c r="AB131" s="242"/>
      <c r="AC131" s="242"/>
      <c r="AD131" s="242"/>
      <c r="AE131" s="242"/>
      <c r="AF131" s="242"/>
      <c r="AG131" s="242"/>
      <c r="AH131" s="242"/>
      <c r="AI131" s="242"/>
      <c r="AJ131" s="242"/>
      <c r="AK131" s="242"/>
      <c r="AL131" s="242"/>
      <c r="AM131" s="242"/>
      <c r="AN131" s="242"/>
      <c r="AO131" s="242"/>
      <c r="AP131" s="242"/>
      <c r="AQ131" s="242"/>
    </row>
    <row r="132" spans="1:43" customFormat="1" x14ac:dyDescent="0.15">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2"/>
      <c r="X132" s="242"/>
      <c r="Y132" s="242"/>
      <c r="Z132" s="242"/>
      <c r="AA132" s="242"/>
      <c r="AB132" s="242"/>
      <c r="AC132" s="242"/>
      <c r="AD132" s="242"/>
      <c r="AE132" s="242"/>
      <c r="AF132" s="242"/>
      <c r="AG132" s="242"/>
      <c r="AH132" s="242"/>
      <c r="AI132" s="242"/>
      <c r="AJ132" s="242"/>
      <c r="AK132" s="242"/>
      <c r="AL132" s="242"/>
      <c r="AM132" s="242"/>
      <c r="AN132" s="242"/>
      <c r="AO132" s="242"/>
      <c r="AP132" s="242"/>
      <c r="AQ132" s="242"/>
    </row>
    <row r="133" spans="1:43" customFormat="1" x14ac:dyDescent="0.15">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row>
    <row r="134" spans="1:43" customFormat="1" x14ac:dyDescent="0.15">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2"/>
      <c r="X134" s="242"/>
      <c r="Y134" s="242"/>
      <c r="Z134" s="242"/>
      <c r="AA134" s="242"/>
      <c r="AB134" s="242"/>
      <c r="AC134" s="242"/>
      <c r="AD134" s="242"/>
      <c r="AE134" s="242"/>
      <c r="AF134" s="242"/>
      <c r="AG134" s="242"/>
      <c r="AH134" s="242"/>
      <c r="AI134" s="242"/>
      <c r="AJ134" s="242"/>
      <c r="AK134" s="242"/>
      <c r="AL134" s="242"/>
      <c r="AM134" s="242"/>
      <c r="AN134" s="242"/>
      <c r="AO134" s="242"/>
      <c r="AP134" s="242"/>
      <c r="AQ134" s="242"/>
    </row>
    <row r="135" spans="1:43" customFormat="1" x14ac:dyDescent="0.15">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row>
    <row r="136" spans="1:43" customFormat="1" x14ac:dyDescent="0.15">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row>
    <row r="137" spans="1:43" customFormat="1" ht="13" x14ac:dyDescent="0.15"/>
    <row r="138" spans="1:43" customFormat="1" ht="13" x14ac:dyDescent="0.15"/>
    <row r="139" spans="1:43" customFormat="1" ht="13" x14ac:dyDescent="0.15"/>
    <row r="140" spans="1:43" customFormat="1" ht="13" x14ac:dyDescent="0.15"/>
    <row r="141" spans="1:43" customFormat="1" ht="13" x14ac:dyDescent="0.15"/>
    <row r="142" spans="1:43" customFormat="1" ht="13" x14ac:dyDescent="0.15"/>
    <row r="143" spans="1:43" customFormat="1" ht="13" x14ac:dyDescent="0.15"/>
    <row r="144" spans="1:43"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sheetData>
  <sheetProtection algorithmName="SHA-512" hashValue="35nY7uktvg8mawetQXEjt31SWRiCqACRZMwtZnu9596mE6TCsUSmP71FCU97c6z6x93LTSYy2GuYnsEcQxkZ/w==" saltValue="SpNcZeHvsZSjajBHniPJjA==" spinCount="100000" sheet="1" objects="1" scenarios="1"/>
  <pageMargins left="0.75" right="0.75" top="1" bottom="1" header="0.5" footer="0.5"/>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F1AC1-EABF-534A-8BC4-299CC747705C}">
  <sheetPr codeName="Sheet18"/>
  <dimension ref="A1:OT3640"/>
  <sheetViews>
    <sheetView zoomScaleNormal="100" workbookViewId="0">
      <selection activeCell="J8" sqref="J8:J15"/>
    </sheetView>
  </sheetViews>
  <sheetFormatPr baseColWidth="10" defaultRowHeight="14" x14ac:dyDescent="0.15"/>
  <cols>
    <col min="1" max="1" width="17.1640625" style="159" customWidth="1"/>
    <col min="2" max="2" width="21.1640625" style="159" customWidth="1"/>
    <col min="3" max="7" width="11.83203125" style="159" customWidth="1"/>
    <col min="8" max="9" width="11.83203125" style="159" hidden="1" customWidth="1"/>
    <col min="10" max="14" width="11.83203125" style="159" customWidth="1"/>
    <col min="15" max="18" width="11.83203125" style="159" hidden="1" customWidth="1"/>
    <col min="19" max="22" width="11.83203125" style="159" customWidth="1"/>
    <col min="23" max="33" width="7.5" customWidth="1"/>
    <col min="411" max="16384" width="10.83203125" style="159"/>
  </cols>
  <sheetData>
    <row r="1" spans="1:410" s="140" customFormat="1" x14ac:dyDescent="0.15">
      <c r="A1" s="234" t="s">
        <v>338</v>
      </c>
      <c r="B1" s="234"/>
      <c r="C1" s="234"/>
      <c r="D1" s="234"/>
      <c r="E1" s="234"/>
      <c r="F1" s="234"/>
      <c r="G1" s="234"/>
      <c r="H1" s="234"/>
      <c r="I1" s="234"/>
      <c r="J1" s="234"/>
      <c r="K1" s="234"/>
      <c r="L1" s="234"/>
      <c r="M1" s="234"/>
      <c r="N1" s="234"/>
      <c r="O1" s="234"/>
      <c r="P1" s="234"/>
      <c r="Q1" s="234"/>
      <c r="R1" s="234"/>
      <c r="S1" s="234"/>
      <c r="T1" s="234"/>
      <c r="U1" s="234"/>
      <c r="V1" s="234"/>
      <c r="W1" s="236"/>
      <c r="X1" s="236"/>
      <c r="Y1" s="236"/>
      <c r="Z1" s="236"/>
      <c r="AA1" s="236"/>
      <c r="AB1" s="236"/>
      <c r="AC1" s="236"/>
      <c r="AD1" s="236"/>
      <c r="AE1" s="236"/>
      <c r="AF1" s="236"/>
      <c r="AG1" s="236"/>
      <c r="AH1" s="236"/>
      <c r="AI1" s="236"/>
      <c r="AJ1" s="236"/>
      <c r="AK1" s="236"/>
      <c r="AL1" s="236"/>
      <c r="AM1" s="236"/>
      <c r="AN1" s="236"/>
      <c r="AO1" s="236"/>
      <c r="AP1" s="236"/>
      <c r="AQ1" s="236"/>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row>
    <row r="2" spans="1:410" s="140" customFormat="1" x14ac:dyDescent="0.15">
      <c r="A2" s="235" t="s">
        <v>339</v>
      </c>
      <c r="B2" s="234"/>
      <c r="C2" s="234"/>
      <c r="D2" s="234"/>
      <c r="E2" s="234"/>
      <c r="F2" s="234"/>
      <c r="G2" s="234"/>
      <c r="H2" s="234"/>
      <c r="I2" s="234"/>
      <c r="J2" s="234"/>
      <c r="K2" s="234"/>
      <c r="L2" s="234"/>
      <c r="M2" s="234"/>
      <c r="N2" s="234"/>
      <c r="O2" s="234"/>
      <c r="P2" s="234"/>
      <c r="Q2" s="234"/>
      <c r="R2" s="234"/>
      <c r="S2" s="234"/>
      <c r="T2" s="234"/>
      <c r="U2" s="234"/>
      <c r="V2" s="234"/>
      <c r="W2" s="236"/>
      <c r="X2" s="236"/>
      <c r="Y2" s="236"/>
      <c r="Z2" s="236"/>
      <c r="AA2" s="236"/>
      <c r="AB2" s="236"/>
      <c r="AC2" s="236"/>
      <c r="AD2" s="236"/>
      <c r="AE2" s="236"/>
      <c r="AF2" s="236"/>
      <c r="AG2" s="236"/>
      <c r="AH2" s="236"/>
      <c r="AI2" s="236"/>
      <c r="AJ2" s="236"/>
      <c r="AK2" s="236"/>
      <c r="AL2" s="236"/>
      <c r="AM2" s="236"/>
      <c r="AN2" s="236"/>
      <c r="AO2" s="236"/>
      <c r="AP2" s="236"/>
      <c r="AQ2" s="236"/>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row>
    <row r="3" spans="1:410" s="140" customFormat="1" ht="15" thickBot="1" x14ac:dyDescent="0.2">
      <c r="A3" s="234"/>
      <c r="B3" s="234"/>
      <c r="C3" s="234"/>
      <c r="D3" s="234"/>
      <c r="E3" s="234"/>
      <c r="F3" s="234"/>
      <c r="G3" s="234"/>
      <c r="H3" s="234"/>
      <c r="I3" s="234"/>
      <c r="J3" s="234"/>
      <c r="K3" s="234"/>
      <c r="L3" s="234"/>
      <c r="M3" s="234"/>
      <c r="N3" s="234"/>
      <c r="O3" s="234"/>
      <c r="P3" s="234"/>
      <c r="Q3" s="234"/>
      <c r="R3" s="234"/>
      <c r="S3" s="234"/>
      <c r="T3" s="234"/>
      <c r="U3" s="234"/>
      <c r="V3" s="234"/>
      <c r="W3" s="236"/>
      <c r="X3" s="236"/>
      <c r="Y3" s="236"/>
      <c r="Z3" s="236"/>
      <c r="AA3" s="236"/>
      <c r="AB3" s="236"/>
      <c r="AC3" s="236"/>
      <c r="AD3" s="236"/>
      <c r="AE3" s="236"/>
      <c r="AF3" s="236"/>
      <c r="AG3" s="236"/>
      <c r="AH3" s="236"/>
      <c r="AI3" s="236"/>
      <c r="AJ3" s="236"/>
      <c r="AK3" s="236"/>
      <c r="AL3" s="236"/>
      <c r="AM3" s="236"/>
      <c r="AN3" s="236"/>
      <c r="AO3" s="236"/>
      <c r="AP3" s="236"/>
      <c r="AQ3" s="236"/>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row>
    <row r="4" spans="1:410" x14ac:dyDescent="0.15">
      <c r="A4" s="78" t="s">
        <v>340</v>
      </c>
      <c r="B4" s="79"/>
      <c r="C4" s="79"/>
      <c r="D4" s="79"/>
      <c r="E4" s="79"/>
      <c r="F4" s="79"/>
      <c r="G4" s="79"/>
      <c r="H4" s="79"/>
      <c r="I4" s="79"/>
      <c r="J4" s="79"/>
      <c r="K4" s="79"/>
      <c r="L4" s="79"/>
      <c r="M4" s="79"/>
      <c r="N4" s="79"/>
      <c r="O4" s="79"/>
      <c r="P4" s="79"/>
      <c r="Q4" s="79"/>
      <c r="R4" s="79"/>
      <c r="S4" s="79"/>
      <c r="T4" s="79"/>
      <c r="U4" s="79"/>
      <c r="V4" s="80"/>
      <c r="W4" s="236"/>
      <c r="X4" s="236"/>
      <c r="Y4" s="236"/>
      <c r="Z4" s="236"/>
      <c r="AA4" s="236"/>
      <c r="AB4" s="236"/>
      <c r="AC4" s="236"/>
      <c r="AD4" s="236"/>
      <c r="AE4" s="236"/>
      <c r="AF4" s="236"/>
      <c r="AG4" s="236"/>
      <c r="AH4" s="236"/>
      <c r="AI4" s="236"/>
      <c r="AJ4" s="236"/>
      <c r="AK4" s="236"/>
      <c r="AL4" s="236"/>
      <c r="AM4" s="236"/>
      <c r="AN4" s="236"/>
      <c r="AO4" s="236"/>
      <c r="AP4" s="236"/>
      <c r="AQ4" s="236"/>
    </row>
    <row r="5" spans="1:410" x14ac:dyDescent="0.15">
      <c r="A5" s="81" t="s">
        <v>107</v>
      </c>
      <c r="B5" s="32"/>
      <c r="C5" s="101">
        <v>1500</v>
      </c>
      <c r="D5" s="32"/>
      <c r="E5" s="32"/>
      <c r="F5" s="32"/>
      <c r="G5" s="32"/>
      <c r="H5" s="32"/>
      <c r="I5" s="32"/>
      <c r="J5" s="32"/>
      <c r="K5" s="32"/>
      <c r="L5" s="32"/>
      <c r="M5" s="32"/>
      <c r="N5" s="32"/>
      <c r="O5" s="32"/>
      <c r="P5" s="32"/>
      <c r="Q5" s="32"/>
      <c r="R5" s="32"/>
      <c r="S5" s="32"/>
      <c r="T5" s="32"/>
      <c r="U5" s="32"/>
      <c r="V5" s="82"/>
      <c r="W5" s="236"/>
      <c r="X5" s="236"/>
      <c r="Y5" s="236"/>
      <c r="Z5" s="236"/>
      <c r="AA5" s="236"/>
      <c r="AB5" s="236"/>
      <c r="AC5" s="236"/>
      <c r="AD5" s="236"/>
      <c r="AE5" s="236"/>
      <c r="AF5" s="236"/>
      <c r="AG5" s="236"/>
      <c r="AH5" s="236"/>
      <c r="AI5" s="236"/>
      <c r="AJ5" s="236"/>
      <c r="AK5" s="236"/>
      <c r="AL5" s="236"/>
      <c r="AM5" s="236"/>
      <c r="AN5" s="236"/>
      <c r="AO5" s="236"/>
      <c r="AP5" s="236"/>
      <c r="AQ5" s="236"/>
    </row>
    <row r="6" spans="1:410" x14ac:dyDescent="0.15">
      <c r="A6" s="81"/>
      <c r="B6" s="32"/>
      <c r="C6" s="32"/>
      <c r="D6" s="32"/>
      <c r="E6" s="32"/>
      <c r="F6" s="32"/>
      <c r="G6" s="32"/>
      <c r="H6" s="32"/>
      <c r="I6" s="32"/>
      <c r="J6" s="32"/>
      <c r="K6" s="32"/>
      <c r="L6" s="32"/>
      <c r="M6" s="32"/>
      <c r="N6" s="32"/>
      <c r="O6" s="32"/>
      <c r="P6" s="32"/>
      <c r="Q6" s="32"/>
      <c r="R6" s="32"/>
      <c r="S6" s="32"/>
      <c r="T6" s="32"/>
      <c r="U6" s="32"/>
      <c r="V6" s="82"/>
      <c r="W6" s="236"/>
      <c r="X6" s="236"/>
      <c r="Y6" s="236"/>
      <c r="Z6" s="236"/>
      <c r="AA6" s="236"/>
      <c r="AB6" s="236"/>
      <c r="AC6" s="236"/>
      <c r="AD6" s="236"/>
      <c r="AE6" s="236"/>
      <c r="AF6" s="236"/>
      <c r="AG6" s="236"/>
      <c r="AH6" s="236"/>
      <c r="AI6" s="236"/>
      <c r="AJ6" s="236"/>
      <c r="AK6" s="236"/>
      <c r="AL6" s="236"/>
      <c r="AM6" s="236"/>
      <c r="AN6" s="236"/>
      <c r="AO6" s="236"/>
      <c r="AP6" s="236"/>
      <c r="AQ6" s="236"/>
    </row>
    <row r="7" spans="1:410" ht="71" customHeight="1" x14ac:dyDescent="0.15">
      <c r="A7" s="179" t="s">
        <v>112</v>
      </c>
      <c r="B7" s="180" t="s">
        <v>108</v>
      </c>
      <c r="C7" s="186" t="s">
        <v>109</v>
      </c>
      <c r="D7" s="186" t="s">
        <v>341</v>
      </c>
      <c r="E7" s="186" t="s">
        <v>342</v>
      </c>
      <c r="F7" s="186" t="s">
        <v>199</v>
      </c>
      <c r="G7" s="180" t="s">
        <v>6</v>
      </c>
      <c r="H7" s="189" t="s">
        <v>343</v>
      </c>
      <c r="I7" s="190" t="s">
        <v>201</v>
      </c>
      <c r="J7" s="181" t="s">
        <v>344</v>
      </c>
      <c r="K7" s="183" t="s">
        <v>203</v>
      </c>
      <c r="L7" s="183" t="s">
        <v>232</v>
      </c>
      <c r="M7" s="183" t="s">
        <v>233</v>
      </c>
      <c r="N7" s="183" t="s">
        <v>234</v>
      </c>
      <c r="O7" s="194" t="s">
        <v>345</v>
      </c>
      <c r="P7" s="194" t="s">
        <v>346</v>
      </c>
      <c r="Q7" s="193" t="s">
        <v>347</v>
      </c>
      <c r="R7" s="193" t="s">
        <v>348</v>
      </c>
      <c r="S7" s="184" t="s">
        <v>349</v>
      </c>
      <c r="T7" s="184" t="s">
        <v>350</v>
      </c>
      <c r="U7" s="183" t="s">
        <v>129</v>
      </c>
      <c r="V7" s="185" t="s">
        <v>130</v>
      </c>
      <c r="W7" s="236"/>
      <c r="X7" s="236"/>
      <c r="Y7" s="236"/>
      <c r="Z7" s="236"/>
      <c r="AA7" s="236"/>
      <c r="AB7" s="236"/>
      <c r="AC7" s="236"/>
      <c r="AD7" s="236"/>
      <c r="AE7" s="236"/>
      <c r="AF7" s="236"/>
      <c r="AG7" s="236"/>
      <c r="AH7" s="236"/>
      <c r="AI7" s="236"/>
      <c r="AJ7" s="236"/>
      <c r="AK7" s="236"/>
      <c r="AL7" s="236"/>
      <c r="AM7" s="236"/>
      <c r="AN7" s="236"/>
      <c r="AO7" s="236"/>
      <c r="AP7" s="236"/>
      <c r="AQ7" s="236"/>
    </row>
    <row r="8" spans="1:410" x14ac:dyDescent="0.15">
      <c r="A8" s="139" t="str">
        <f>'Tariffs 2021'!K2</f>
        <v>ActewAGL</v>
      </c>
      <c r="B8" s="140" t="str">
        <f>'Tariffs 2021'!L2</f>
        <v xml:space="preserve">Max. Reward </v>
      </c>
      <c r="C8" s="141">
        <f>IF('Tariffs 2021'!BP2=0,91*'Tariffs 2021'!M2/100,(91*'Tariffs 2021'!M2/100)+'Tariffs 2021'!BP2/4)</f>
        <v>85.312499999999986</v>
      </c>
      <c r="D8" s="141">
        <f>IF('Tariffs 2021'!O2="",$C$5*'Tariffs 2021'!N2/100,IF($C$5&gt;='Tariffs 2021'!P2,('Tariffs 2021'!P2*'Tariffs 2021'!N2/100),($C$5*'Tariffs 2021'!N2/100)))</f>
        <v>383.0686363636363</v>
      </c>
      <c r="E8" s="141">
        <f>IF(AND('Tariffs 2021'!P2&gt;0,'Tariffs 2021'!R2&gt;0),IF($C$5&lt;'Tariffs 2021'!P2,0,IF($C$5&lt;=('Tariffs 2021'!R2+'Tariffs 2021'!P2),(($C$5-'Tariffs 2021'!P2)*'Tariffs 2021'!Q2/100),(('Tariffs 2021'!R2)*'Tariffs 2021'!Q2/100))),0)</f>
        <v>0</v>
      </c>
      <c r="F8" s="141">
        <f>IF(AND('Tariffs 2021'!R2&gt;0,'Tariffs 2021'!T2&gt;0),IF(($C$5&lt;'Tariffs 2021'!T2),(0),($C$5-'Tariffs 2021'!T2)*'Tariffs 2021'!U2/100),IF(AND('Tariffs 2021'!R2&gt;0,'Tariffs 2021'!T2=""),IF(($C$5&lt;'Tariffs 2021'!R2+'Tariffs 2021'!P2),(0),(($C$5-('Tariffs 2021'!R2+'Tariffs 2021'!P2))*'Tariffs 2021'!S2/100)),IF(AND('Tariffs 2021'!P2&gt;0,'Tariffs 2021'!R2=""&gt;0),IF(($C$5&lt;'Tariffs 2021'!P2),(0),($C$5-'Tariffs 2021'!P2)*'Tariffs 2021'!Q2/100),0)))</f>
        <v>0</v>
      </c>
      <c r="G8" s="141">
        <f>SUM(C8:F8)</f>
        <v>468.3811363636363</v>
      </c>
      <c r="H8" s="141">
        <f t="shared" ref="H8:H14" si="0">(G8-C8)*4</f>
        <v>1532.2745454545452</v>
      </c>
      <c r="I8" s="141">
        <f t="shared" ref="I8:I14" si="1">G8*4</f>
        <v>1873.5245454545452</v>
      </c>
      <c r="J8" s="142">
        <f t="shared" ref="J8:J14" si="2">I8*1.1</f>
        <v>2060.877</v>
      </c>
      <c r="K8" s="140">
        <f>'Tariffs 2021'!AZ2</f>
        <v>0</v>
      </c>
      <c r="L8" s="140">
        <f>'Tariffs 2021'!BA2</f>
        <v>15</v>
      </c>
      <c r="M8" s="140">
        <f>'Tariffs 2021'!BB2</f>
        <v>0</v>
      </c>
      <c r="N8" s="140">
        <f>'Tariffs 2021'!BC2</f>
        <v>0</v>
      </c>
      <c r="O8" s="143" t="str">
        <f t="shared" ref="O8:O14" si="3">IF(SUM(K8:N8)=0,"No discount",IF(K8&gt;0,"Guaranteed off bill",IF(L8&gt;0,"Guaranteed off usage",IF(M8&gt;0,"Pay-on-time off bill","Pay-on-time off usage"))))</f>
        <v>Guaranteed off usage</v>
      </c>
      <c r="P8" s="143" t="str">
        <f t="shared" ref="P8:P14" si="4">IF(OR(A8="Origin Energy",A8="Red Energy",A8="Powershop"),"Inclusive","Exclusive")</f>
        <v>Exclusive</v>
      </c>
      <c r="Q8" s="191">
        <f t="shared" ref="Q8:Q14" si="5">IF(AND(O8="Guaranteed off bill",P8="Inclusive"),((I8*1.1)-((I8*1.1)*K8/100))/1.1,IF(AND(O8="Guaranteed off usage",P8="Inclusive"),((I8*1.1)-((H8*1.1)*L8/100))/1.1,IF(AND(O8="Guaranteed off bill",P8="Exclusive"),I8-(I8*K8/100),IF(AND(O8="Guaranteed off usage",P8="Exclusive"),I8-(H8*L8/100),IF(P8="Inclusive",((I8*1.1))/1.1,I8)))))</f>
        <v>1643.6833636363635</v>
      </c>
      <c r="R8" s="191">
        <f t="shared" ref="R8:R14" si="6">IF(AND(O8="Pay-on-time off bill",P8="Inclusive"),((Q8*1.1)-((Q8*1.1)*M8/100))/1.1,IF(AND(O8="Pay-on-time off usage",P8="Inclusive"),((Q8*1.1)-((H8*1.1)*N8/100))/1.1,IF(AND(O8="Pay-on-time off bill",P8="Exclusive"),Q8-(Q8*M8/100),IF(AND(O8="Pay-on-time off usage",P8="Exclusive"),Q8-(H8*N8/100),IF(P8="Inclusive",((Q8*1.1))/1.1,Q8)))))</f>
        <v>1643.6833636363635</v>
      </c>
      <c r="S8" s="197">
        <f t="shared" ref="S8:T14" si="7">Q8*1.1</f>
        <v>1808.0517</v>
      </c>
      <c r="T8" s="197">
        <f t="shared" si="7"/>
        <v>1808.0517</v>
      </c>
      <c r="U8" s="144">
        <f>'Tariffs 2021'!BL2</f>
        <v>12</v>
      </c>
      <c r="V8" s="145" t="str">
        <f>'Tariffs 2021'!BM2</f>
        <v>n</v>
      </c>
      <c r="W8" s="236"/>
      <c r="X8" s="236"/>
      <c r="Y8" s="236"/>
      <c r="Z8" s="236"/>
      <c r="AA8" s="236"/>
      <c r="AB8" s="236"/>
      <c r="AC8" s="236"/>
      <c r="AD8" s="236"/>
      <c r="AE8" s="236"/>
      <c r="AF8" s="236"/>
      <c r="AG8" s="236"/>
      <c r="AH8" s="236"/>
      <c r="AI8" s="236"/>
      <c r="AJ8" s="236"/>
      <c r="AK8" s="236"/>
      <c r="AL8" s="236"/>
      <c r="AM8" s="236"/>
      <c r="AN8" s="236"/>
      <c r="AO8" s="236"/>
      <c r="AP8" s="236"/>
      <c r="AQ8" s="236"/>
    </row>
    <row r="9" spans="1:410" x14ac:dyDescent="0.15">
      <c r="A9" s="139" t="str">
        <f>'Tariffs 2021'!K3</f>
        <v>EnergyAustralia</v>
      </c>
      <c r="B9" s="140" t="str">
        <f>'Tariffs 2021'!L3</f>
        <v>Total Plan Home</v>
      </c>
      <c r="C9" s="141">
        <f>IF('Tariffs 2021'!BP3=0,91*'Tariffs 2021'!M3/100,(91*'Tariffs 2021'!M3/100)+'Tariffs 2021'!BP3/4)</f>
        <v>75.347999999999999</v>
      </c>
      <c r="D9" s="141">
        <f>IF('Tariffs 2021'!O3="",$C$5*'Tariffs 2021'!N3/100,IF($C$5&gt;='Tariffs 2021'!P3,('Tariffs 2021'!P3*'Tariffs 2021'!N3/100),($C$5*'Tariffs 2021'!N3/100)))</f>
        <v>382.5</v>
      </c>
      <c r="E9" s="141">
        <f>IF(AND('Tariffs 2021'!P3&gt;0,'Tariffs 2021'!R3&gt;0),IF($C$5&lt;'Tariffs 2021'!P3,0,IF($C$5&lt;=('Tariffs 2021'!R3+'Tariffs 2021'!P3),(($C$5-'Tariffs 2021'!P3)*'Tariffs 2021'!Q3/100),(('Tariffs 2021'!R3)*'Tariffs 2021'!Q3/100))),0)</f>
        <v>0</v>
      </c>
      <c r="F9" s="141">
        <f>IF(AND('Tariffs 2021'!R3&gt;0,'Tariffs 2021'!T3&gt;0),IF(($C$5&lt;'Tariffs 2021'!T3),(0),($C$5-'Tariffs 2021'!T3)*'Tariffs 2021'!U3/100),IF(AND('Tariffs 2021'!R3&gt;0,'Tariffs 2021'!T3=""),IF(($C$5&lt;'Tariffs 2021'!R3+'Tariffs 2021'!P3),(0),(($C$5-('Tariffs 2021'!R3+'Tariffs 2021'!P3))*'Tariffs 2021'!S3/100)),IF(AND('Tariffs 2021'!P3&gt;0,'Tariffs 2021'!R3=""&gt;0),IF(($C$5&lt;'Tariffs 2021'!P3),(0),($C$5-'Tariffs 2021'!P3)*'Tariffs 2021'!Q3/100),0)))</f>
        <v>0</v>
      </c>
      <c r="G9" s="141">
        <f t="shared" ref="G9:G10" si="8">SUM(C9:F9)</f>
        <v>457.84800000000001</v>
      </c>
      <c r="H9" s="141">
        <f t="shared" si="0"/>
        <v>1530</v>
      </c>
      <c r="I9" s="141">
        <f t="shared" si="1"/>
        <v>1831.3920000000001</v>
      </c>
      <c r="J9" s="142">
        <f t="shared" si="2"/>
        <v>2014.5312000000001</v>
      </c>
      <c r="K9" s="140">
        <f>'Tariffs 2021'!AZ3</f>
        <v>12</v>
      </c>
      <c r="L9" s="140">
        <f>'Tariffs 2021'!BA3</f>
        <v>0</v>
      </c>
      <c r="M9" s="140">
        <f>'Tariffs 2021'!BB3</f>
        <v>0</v>
      </c>
      <c r="N9" s="140">
        <f>'Tariffs 2021'!BC3</f>
        <v>0</v>
      </c>
      <c r="O9" s="143" t="str">
        <f t="shared" si="3"/>
        <v>Guaranteed off bill</v>
      </c>
      <c r="P9" s="143" t="str">
        <f t="shared" si="4"/>
        <v>Exclusive</v>
      </c>
      <c r="Q9" s="191">
        <f t="shared" si="5"/>
        <v>1611.6249600000001</v>
      </c>
      <c r="R9" s="191">
        <f t="shared" si="6"/>
        <v>1611.6249600000001</v>
      </c>
      <c r="S9" s="198">
        <f t="shared" si="7"/>
        <v>1772.7874560000002</v>
      </c>
      <c r="T9" s="198">
        <f t="shared" si="7"/>
        <v>1772.7874560000002</v>
      </c>
      <c r="U9" s="144">
        <f>'Tariffs 2021'!BL3</f>
        <v>0</v>
      </c>
      <c r="V9" s="145" t="str">
        <f>'Tariffs 2021'!BM3</f>
        <v>n</v>
      </c>
      <c r="W9" s="236"/>
      <c r="X9" s="236"/>
      <c r="Y9" s="236"/>
      <c r="Z9" s="236"/>
      <c r="AA9" s="236"/>
      <c r="AB9" s="236"/>
      <c r="AC9" s="236"/>
      <c r="AD9" s="236"/>
      <c r="AE9" s="236"/>
      <c r="AF9" s="236"/>
      <c r="AG9" s="236"/>
      <c r="AH9" s="236"/>
      <c r="AI9" s="236"/>
      <c r="AJ9" s="236"/>
      <c r="AK9" s="236"/>
      <c r="AL9" s="236"/>
      <c r="AM9" s="236"/>
      <c r="AN9" s="236"/>
      <c r="AO9" s="236"/>
      <c r="AP9" s="236"/>
      <c r="AQ9" s="236"/>
    </row>
    <row r="10" spans="1:410" x14ac:dyDescent="0.15">
      <c r="A10" s="139" t="str">
        <f>'Tariffs 2021'!K4</f>
        <v>Origin Energy</v>
      </c>
      <c r="B10" s="140" t="str">
        <f>'Tariffs 2021'!L4</f>
        <v>Go Variable</v>
      </c>
      <c r="C10" s="141">
        <f>IF('Tariffs 2021'!BP4=0,91*'Tariffs 2021'!M4/100,(91*'Tariffs 2021'!M4/100)+'Tariffs 2021'!BP4/4)</f>
        <v>83.48836363636363</v>
      </c>
      <c r="D10" s="141">
        <f>IF('Tariffs 2021'!O4="",$C$5*'Tariffs 2021'!N4/100,IF($C$5&gt;='Tariffs 2021'!P4,('Tariffs 2021'!P4*'Tariffs 2021'!N4/100),($C$5*'Tariffs 2021'!N4/100)))</f>
        <v>315.5454545454545</v>
      </c>
      <c r="E10" s="141">
        <f>IF(AND('Tariffs 2021'!P4&gt;0,'Tariffs 2021'!R4&gt;0),IF($C$5&lt;'Tariffs 2021'!P4,0,IF($C$5&lt;=('Tariffs 2021'!R4+'Tariffs 2021'!P4),(($C$5-'Tariffs 2021'!P4)*'Tariffs 2021'!Q4/100),(('Tariffs 2021'!R4)*'Tariffs 2021'!Q4/100))),0)</f>
        <v>0</v>
      </c>
      <c r="F10" s="141">
        <f>IF(AND('Tariffs 2021'!R4&gt;0,'Tariffs 2021'!T4&gt;0),IF(($C$5&lt;'Tariffs 2021'!T4),(0),($C$5-'Tariffs 2021'!T4)*'Tariffs 2021'!U4/100),IF(AND('Tariffs 2021'!R4&gt;0,'Tariffs 2021'!T4=""),IF(($C$5&lt;'Tariffs 2021'!R4+'Tariffs 2021'!P4),(0),(($C$5-('Tariffs 2021'!R4+'Tariffs 2021'!P4))*'Tariffs 2021'!S4/100)),IF(AND('Tariffs 2021'!P4&gt;0,'Tariffs 2021'!R4=""&gt;0),IF(($C$5&lt;'Tariffs 2021'!P4),(0),($C$5-'Tariffs 2021'!P4)*'Tariffs 2021'!Q4/100),0)))</f>
        <v>0</v>
      </c>
      <c r="G10" s="141">
        <f t="shared" si="8"/>
        <v>399.03381818181811</v>
      </c>
      <c r="H10" s="141">
        <f t="shared" si="0"/>
        <v>1262.181818181818</v>
      </c>
      <c r="I10" s="141">
        <f t="shared" si="1"/>
        <v>1596.1352727272724</v>
      </c>
      <c r="J10" s="142">
        <f t="shared" si="2"/>
        <v>1755.7487999999998</v>
      </c>
      <c r="K10" s="140">
        <f>'Tariffs 2021'!AZ4</f>
        <v>0</v>
      </c>
      <c r="L10" s="140">
        <f>'Tariffs 2021'!BA4</f>
        <v>0</v>
      </c>
      <c r="M10" s="140">
        <f>'Tariffs 2021'!BB4</f>
        <v>0</v>
      </c>
      <c r="N10" s="140">
        <f>'Tariffs 2021'!BC4</f>
        <v>0</v>
      </c>
      <c r="O10" s="143" t="str">
        <f t="shared" si="3"/>
        <v>No discount</v>
      </c>
      <c r="P10" s="143" t="str">
        <f t="shared" si="4"/>
        <v>Inclusive</v>
      </c>
      <c r="Q10" s="191">
        <f t="shared" si="5"/>
        <v>1596.1352727272724</v>
      </c>
      <c r="R10" s="191">
        <f t="shared" si="6"/>
        <v>1596.1352727272724</v>
      </c>
      <c r="S10" s="198">
        <f t="shared" si="7"/>
        <v>1755.7487999999998</v>
      </c>
      <c r="T10" s="198">
        <f t="shared" si="7"/>
        <v>1755.7487999999998</v>
      </c>
      <c r="U10" s="144">
        <f>'Tariffs 2021'!BL4</f>
        <v>0</v>
      </c>
      <c r="V10" s="145" t="str">
        <f>'Tariffs 2021'!BM4</f>
        <v>n</v>
      </c>
      <c r="W10" s="236"/>
      <c r="X10" s="236"/>
      <c r="Y10" s="236"/>
      <c r="Z10" s="236"/>
      <c r="AA10" s="236"/>
      <c r="AB10" s="236"/>
      <c r="AC10" s="236"/>
      <c r="AD10" s="236"/>
      <c r="AE10" s="236"/>
      <c r="AF10" s="236"/>
      <c r="AG10" s="236"/>
      <c r="AH10" s="236"/>
      <c r="AI10" s="236"/>
      <c r="AJ10" s="236"/>
      <c r="AK10" s="236"/>
      <c r="AL10" s="236"/>
      <c r="AM10" s="236"/>
      <c r="AN10" s="236"/>
      <c r="AO10" s="236"/>
      <c r="AP10" s="236"/>
      <c r="AQ10" s="236"/>
    </row>
    <row r="11" spans="1:410" x14ac:dyDescent="0.15">
      <c r="A11" s="139" t="str">
        <f>'Tariffs 2021'!K5</f>
        <v>Red Energy</v>
      </c>
      <c r="B11" s="140" t="str">
        <f>'Tariffs 2021'!L5</f>
        <v>Living Energy Saver</v>
      </c>
      <c r="C11" s="141">
        <f>IF('Tariffs 2021'!BP5=0,91*'Tariffs 2021'!M5/100,(91*'Tariffs 2021'!M5/100)+'Tariffs 2021'!BP5/4)</f>
        <v>80.534999999999997</v>
      </c>
      <c r="D11" s="141">
        <f>IF('Tariffs 2021'!O5="",$C$5*'Tariffs 2021'!N5/100,IF($C$5&gt;='Tariffs 2021'!P5,('Tariffs 2021'!P5*'Tariffs 2021'!N5/100),($C$5*'Tariffs 2021'!N5/100)))</f>
        <v>286.63636363636363</v>
      </c>
      <c r="E11" s="141">
        <f>IF(AND('Tariffs 2021'!P5&gt;0,'Tariffs 2021'!R5&gt;0),IF($C$5&lt;'Tariffs 2021'!P5,0,IF($C$5&lt;=('Tariffs 2021'!R5+'Tariffs 2021'!P5),(($C$5-'Tariffs 2021'!P5)*'Tariffs 2021'!Q5/100),(('Tariffs 2021'!R5)*'Tariffs 2021'!Q5/100))),0)</f>
        <v>0</v>
      </c>
      <c r="F11" s="141">
        <f>IF(AND('Tariffs 2021'!R5&gt;0,'Tariffs 2021'!T5&gt;0),IF(($C$5&lt;'Tariffs 2021'!T5),(0),($C$5-'Tariffs 2021'!T5)*'Tariffs 2021'!U5/100),IF(AND('Tariffs 2021'!R5&gt;0,'Tariffs 2021'!T5=""),IF(($C$5&lt;'Tariffs 2021'!R5+'Tariffs 2021'!P5),(0),(($C$5-('Tariffs 2021'!R5+'Tariffs 2021'!P5))*'Tariffs 2021'!S5/100)),IF(AND('Tariffs 2021'!P5&gt;0,'Tariffs 2021'!R5=""&gt;0),IF(($C$5&lt;'Tariffs 2021'!P5),(0),($C$5-'Tariffs 2021'!P5)*'Tariffs 2021'!Q5/100),0)))</f>
        <v>0</v>
      </c>
      <c r="G11" s="141">
        <f t="shared" ref="G11:G13" si="9">SUM(C11:F11)</f>
        <v>367.17136363636359</v>
      </c>
      <c r="H11" s="141">
        <f t="shared" si="0"/>
        <v>1146.5454545454545</v>
      </c>
      <c r="I11" s="141">
        <f t="shared" si="1"/>
        <v>1468.6854545454544</v>
      </c>
      <c r="J11" s="142">
        <f t="shared" si="2"/>
        <v>1615.5539999999999</v>
      </c>
      <c r="K11" s="140">
        <f>'Tariffs 2021'!AZ5</f>
        <v>0</v>
      </c>
      <c r="L11" s="140">
        <f>'Tariffs 2021'!BA5</f>
        <v>0</v>
      </c>
      <c r="M11" s="140">
        <f>'Tariffs 2021'!BB5</f>
        <v>0</v>
      </c>
      <c r="N11" s="140">
        <f>'Tariffs 2021'!BC5</f>
        <v>0</v>
      </c>
      <c r="O11" s="143" t="str">
        <f t="shared" si="3"/>
        <v>No discount</v>
      </c>
      <c r="P11" s="143" t="str">
        <f t="shared" si="4"/>
        <v>Inclusive</v>
      </c>
      <c r="Q11" s="191">
        <f t="shared" si="5"/>
        <v>1468.6854545454544</v>
      </c>
      <c r="R11" s="191">
        <f t="shared" si="6"/>
        <v>1468.6854545454544</v>
      </c>
      <c r="S11" s="198">
        <f t="shared" si="7"/>
        <v>1615.5539999999999</v>
      </c>
      <c r="T11" s="198">
        <f t="shared" si="7"/>
        <v>1615.5539999999999</v>
      </c>
      <c r="U11" s="144">
        <f>'Tariffs 2021'!BL5</f>
        <v>0</v>
      </c>
      <c r="V11" s="145" t="str">
        <f>'Tariffs 2021'!BM5</f>
        <v>n</v>
      </c>
      <c r="W11" s="236"/>
      <c r="X11" s="236"/>
      <c r="Y11" s="236"/>
      <c r="Z11" s="236"/>
      <c r="AA11" s="236"/>
      <c r="AB11" s="236"/>
      <c r="AC11" s="236"/>
      <c r="AD11" s="236"/>
      <c r="AE11" s="236"/>
      <c r="AF11" s="236"/>
      <c r="AG11" s="236"/>
      <c r="AH11" s="236"/>
      <c r="AI11" s="236"/>
      <c r="AJ11" s="236"/>
      <c r="AK11" s="236"/>
      <c r="AL11" s="236"/>
      <c r="AM11" s="236"/>
      <c r="AN11" s="236"/>
      <c r="AO11" s="236"/>
      <c r="AP11" s="236"/>
      <c r="AQ11" s="236"/>
    </row>
    <row r="12" spans="1:410" x14ac:dyDescent="0.15">
      <c r="A12" s="139" t="str">
        <f>'Tariffs 2021'!K6</f>
        <v>Energy Locals</v>
      </c>
      <c r="B12" s="140" t="str">
        <f>'Tariffs 2021'!L6</f>
        <v>Online Member</v>
      </c>
      <c r="C12" s="141">
        <f>IF('Tariffs 2021'!BP6=0,91*'Tariffs 2021'!M6/100,(91*'Tariffs 2021'!M6/100)+'Tariffs 2021'!BP6/4)</f>
        <v>91.681818181818173</v>
      </c>
      <c r="D12" s="141">
        <f>IF('Tariffs 2021'!O6="",$C$5*'Tariffs 2021'!N6/100,IF($C$5&gt;='Tariffs 2021'!P6,('Tariffs 2021'!P6*'Tariffs 2021'!N6/100),($C$5*'Tariffs 2021'!N6/100)))</f>
        <v>334.09090909090907</v>
      </c>
      <c r="E12" s="141">
        <f>IF(AND('Tariffs 2021'!P6&gt;0,'Tariffs 2021'!R6&gt;0),IF($C$5&lt;'Tariffs 2021'!P6,0,IF($C$5&lt;=('Tariffs 2021'!R6+'Tariffs 2021'!P6),(($C$5-'Tariffs 2021'!P6)*'Tariffs 2021'!Q6/100),(('Tariffs 2021'!R6)*'Tariffs 2021'!Q6/100))),0)</f>
        <v>0</v>
      </c>
      <c r="F12" s="141">
        <f>IF(AND('Tariffs 2021'!R6&gt;0,'Tariffs 2021'!T6&gt;0),IF(($C$5&lt;'Tariffs 2021'!T6),(0),($C$5-'Tariffs 2021'!T6)*'Tariffs 2021'!U6/100),IF(AND('Tariffs 2021'!R6&gt;0,'Tariffs 2021'!T6=""),IF(($C$5&lt;'Tariffs 2021'!R6+'Tariffs 2021'!P6),(0),(($C$5-('Tariffs 2021'!R6+'Tariffs 2021'!P6))*'Tariffs 2021'!S6/100)),IF(AND('Tariffs 2021'!P6&gt;0,'Tariffs 2021'!R6=""&gt;0),IF(($C$5&lt;'Tariffs 2021'!P6),(0),($C$5-'Tariffs 2021'!P6)*'Tariffs 2021'!Q6/100),0)))</f>
        <v>0</v>
      </c>
      <c r="G12" s="141">
        <f t="shared" si="9"/>
        <v>425.77272727272725</v>
      </c>
      <c r="H12" s="141">
        <f t="shared" si="0"/>
        <v>1336.3636363636363</v>
      </c>
      <c r="I12" s="141">
        <f t="shared" si="1"/>
        <v>1703.090909090909</v>
      </c>
      <c r="J12" s="142">
        <f t="shared" si="2"/>
        <v>1873.4</v>
      </c>
      <c r="K12" s="140">
        <f>'Tariffs 2021'!AZ6</f>
        <v>0</v>
      </c>
      <c r="L12" s="140">
        <f>'Tariffs 2021'!BA6</f>
        <v>0</v>
      </c>
      <c r="M12" s="140">
        <f>'Tariffs 2021'!BB6</f>
        <v>0</v>
      </c>
      <c r="N12" s="140">
        <f>'Tariffs 2021'!BC6</f>
        <v>0</v>
      </c>
      <c r="O12" s="143" t="str">
        <f t="shared" si="3"/>
        <v>No discount</v>
      </c>
      <c r="P12" s="143" t="str">
        <f t="shared" si="4"/>
        <v>Exclusive</v>
      </c>
      <c r="Q12" s="191">
        <f t="shared" si="5"/>
        <v>1703.090909090909</v>
      </c>
      <c r="R12" s="191">
        <f t="shared" si="6"/>
        <v>1703.090909090909</v>
      </c>
      <c r="S12" s="198">
        <f t="shared" si="7"/>
        <v>1873.4</v>
      </c>
      <c r="T12" s="198">
        <f t="shared" si="7"/>
        <v>1873.4</v>
      </c>
      <c r="U12" s="144">
        <f>'Tariffs 2021'!BL6</f>
        <v>0</v>
      </c>
      <c r="V12" s="145" t="str">
        <f>'Tariffs 2021'!BM6</f>
        <v>n</v>
      </c>
      <c r="W12" s="236"/>
      <c r="X12" s="236"/>
      <c r="Y12" s="236"/>
      <c r="Z12" s="236"/>
      <c r="AA12" s="236"/>
      <c r="AB12" s="236"/>
      <c r="AC12" s="236"/>
      <c r="AD12" s="236"/>
      <c r="AE12" s="236"/>
      <c r="AF12" s="236"/>
      <c r="AG12" s="236"/>
      <c r="AH12" s="236"/>
      <c r="AI12" s="236"/>
      <c r="AJ12" s="236"/>
      <c r="AK12" s="236"/>
      <c r="AL12" s="236"/>
      <c r="AM12" s="236"/>
      <c r="AN12" s="236"/>
      <c r="AO12" s="236"/>
      <c r="AP12" s="236"/>
      <c r="AQ12" s="236"/>
    </row>
    <row r="13" spans="1:410" x14ac:dyDescent="0.15">
      <c r="A13" s="139" t="str">
        <f>'Tariffs 2021'!K7</f>
        <v>Powerclub</v>
      </c>
      <c r="B13" s="140" t="str">
        <f>'Tariffs 2021'!L7</f>
        <v>Powerbank Home</v>
      </c>
      <c r="C13" s="141">
        <f>IF('Tariffs 2021'!BP7=0,91*'Tariffs 2021'!M7/100,(91*'Tariffs 2021'!M7/100)+'Tariffs 2021'!BP7/4)</f>
        <v>72.100363636363625</v>
      </c>
      <c r="D13" s="141">
        <f>IF('Tariffs 2021'!O7="",$C$5*'Tariffs 2021'!N7/100,IF($C$5&gt;='Tariffs 2021'!P7,('Tariffs 2021'!P7*'Tariffs 2021'!N7/100),($C$5*'Tariffs 2021'!N7/100)))</f>
        <v>326.18181818181819</v>
      </c>
      <c r="E13" s="141">
        <f>IF(AND('Tariffs 2021'!P7&gt;0,'Tariffs 2021'!R7&gt;0),IF($C$5&lt;'Tariffs 2021'!P7,0,IF($C$5&lt;=('Tariffs 2021'!R7+'Tariffs 2021'!P7),(($C$5-'Tariffs 2021'!P7)*'Tariffs 2021'!Q7/100),(('Tariffs 2021'!R7)*'Tariffs 2021'!Q7/100))),0)</f>
        <v>0</v>
      </c>
      <c r="F13" s="141">
        <f>IF(AND('Tariffs 2021'!R7&gt;0,'Tariffs 2021'!T7&gt;0),IF(($C$5&lt;'Tariffs 2021'!T7),(0),($C$5-'Tariffs 2021'!T7)*'Tariffs 2021'!U7/100),IF(AND('Tariffs 2021'!R7&gt;0,'Tariffs 2021'!T7=""),IF(($C$5&lt;'Tariffs 2021'!R7+'Tariffs 2021'!P7),(0),(($C$5-('Tariffs 2021'!R7+'Tariffs 2021'!P7))*'Tariffs 2021'!S7/100)),IF(AND('Tariffs 2021'!P7&gt;0,'Tariffs 2021'!R7=""&gt;0),IF(($C$5&lt;'Tariffs 2021'!P7),(0),($C$5-'Tariffs 2021'!P7)*'Tariffs 2021'!Q7/100),0)))</f>
        <v>0</v>
      </c>
      <c r="G13" s="141">
        <f t="shared" si="9"/>
        <v>398.28218181818181</v>
      </c>
      <c r="H13" s="141">
        <f t="shared" si="0"/>
        <v>1304.7272727272727</v>
      </c>
      <c r="I13" s="141">
        <f t="shared" si="1"/>
        <v>1593.1287272727272</v>
      </c>
      <c r="J13" s="142">
        <f t="shared" si="2"/>
        <v>1752.4416000000001</v>
      </c>
      <c r="K13" s="140">
        <f>'Tariffs 2021'!AZ7</f>
        <v>0</v>
      </c>
      <c r="L13" s="140">
        <f>'Tariffs 2021'!BA7</f>
        <v>0</v>
      </c>
      <c r="M13" s="140">
        <f>'Tariffs 2021'!BB7</f>
        <v>0</v>
      </c>
      <c r="N13" s="140">
        <f>'Tariffs 2021'!BC7</f>
        <v>0</v>
      </c>
      <c r="O13" s="143" t="str">
        <f t="shared" si="3"/>
        <v>No discount</v>
      </c>
      <c r="P13" s="143" t="str">
        <f t="shared" si="4"/>
        <v>Exclusive</v>
      </c>
      <c r="Q13" s="191">
        <f t="shared" si="5"/>
        <v>1593.1287272727272</v>
      </c>
      <c r="R13" s="191">
        <f t="shared" si="6"/>
        <v>1593.1287272727272</v>
      </c>
      <c r="S13" s="198">
        <f t="shared" si="7"/>
        <v>1752.4416000000001</v>
      </c>
      <c r="T13" s="198">
        <f t="shared" si="7"/>
        <v>1752.4416000000001</v>
      </c>
      <c r="U13" s="144">
        <f>'Tariffs 2021'!BL7</f>
        <v>0</v>
      </c>
      <c r="V13" s="145" t="str">
        <f>'Tariffs 2021'!BM7</f>
        <v>n</v>
      </c>
      <c r="W13" s="236"/>
      <c r="X13" s="236"/>
      <c r="Y13" s="236"/>
      <c r="Z13" s="236"/>
      <c r="AA13" s="236"/>
      <c r="AB13" s="236"/>
      <c r="AC13" s="236"/>
      <c r="AD13" s="236"/>
      <c r="AE13" s="236"/>
      <c r="AF13" s="236"/>
      <c r="AG13" s="236"/>
      <c r="AH13" s="236"/>
      <c r="AI13" s="236"/>
      <c r="AJ13" s="236"/>
      <c r="AK13" s="236"/>
      <c r="AL13" s="236"/>
      <c r="AM13" s="236"/>
      <c r="AN13" s="236"/>
      <c r="AO13" s="236"/>
      <c r="AP13" s="236"/>
      <c r="AQ13" s="236"/>
    </row>
    <row r="14" spans="1:410" x14ac:dyDescent="0.15">
      <c r="A14" s="139" t="str">
        <f>'Tariffs 2021'!K8</f>
        <v>Amber Electric</v>
      </c>
      <c r="B14" s="140" t="str">
        <f>'Tariffs 2021'!L8</f>
        <v>Amber Plan</v>
      </c>
      <c r="C14" s="141">
        <f>IF('Tariffs 2021'!BP8=0,91*'Tariffs 2021'!M8/100,(91*'Tariffs 2021'!M8/100)+'Tariffs 2021'!BP8/4)</f>
        <v>111.98836363636363</v>
      </c>
      <c r="D14" s="141">
        <f>IF('Tariffs 2021'!O8="",$C$5*'Tariffs 2021'!N8/100,IF($C$5&gt;='Tariffs 2021'!P8,('Tariffs 2021'!P8*'Tariffs 2021'!N8/100),($C$5*'Tariffs 2021'!N8/100)))</f>
        <v>350.45454545454538</v>
      </c>
      <c r="E14" s="141">
        <f>IF(AND('Tariffs 2021'!P8&gt;0,'Tariffs 2021'!R8&gt;0),IF($C$5&lt;'Tariffs 2021'!P8,0,IF($C$5&lt;=('Tariffs 2021'!R8+'Tariffs 2021'!P8),(($C$5-'Tariffs 2021'!P8)*'Tariffs 2021'!Q8/100),(('Tariffs 2021'!R8)*'Tariffs 2021'!Q8/100))),0)</f>
        <v>0</v>
      </c>
      <c r="F14" s="141">
        <f>IF(AND('Tariffs 2021'!R8&gt;0,'Tariffs 2021'!T8&gt;0),IF(($C$5&lt;'Tariffs 2021'!T8),(0),($C$5-'Tariffs 2021'!T8)*'Tariffs 2021'!U8/100),IF(AND('Tariffs 2021'!R8&gt;0,'Tariffs 2021'!T8=""),IF(($C$5&lt;'Tariffs 2021'!R8+'Tariffs 2021'!P8),(0),(($C$5-('Tariffs 2021'!R8+'Tariffs 2021'!P8))*'Tariffs 2021'!S8/100)),IF(AND('Tariffs 2021'!P8&gt;0,'Tariffs 2021'!R8=""&gt;0),IF(($C$5&lt;'Tariffs 2021'!P8),(0),($C$5-'Tariffs 2021'!P8)*'Tariffs 2021'!Q8/100),0)))</f>
        <v>0</v>
      </c>
      <c r="G14" s="141">
        <f t="shared" ref="G14" si="10">SUM(C14:F14)</f>
        <v>462.44290909090898</v>
      </c>
      <c r="H14" s="141">
        <f t="shared" si="0"/>
        <v>1401.8181818181815</v>
      </c>
      <c r="I14" s="141">
        <f t="shared" si="1"/>
        <v>1849.7716363636359</v>
      </c>
      <c r="J14" s="142">
        <f t="shared" si="2"/>
        <v>2034.7487999999996</v>
      </c>
      <c r="K14" s="140">
        <f>'Tariffs 2021'!AZ8</f>
        <v>0</v>
      </c>
      <c r="L14" s="140">
        <f>'Tariffs 2021'!BA8</f>
        <v>0</v>
      </c>
      <c r="M14" s="140">
        <f>'Tariffs 2021'!BB8</f>
        <v>0</v>
      </c>
      <c r="N14" s="140">
        <f>'Tariffs 2021'!BC8</f>
        <v>0</v>
      </c>
      <c r="O14" s="143" t="str">
        <f t="shared" si="3"/>
        <v>No discount</v>
      </c>
      <c r="P14" s="143" t="str">
        <f t="shared" si="4"/>
        <v>Exclusive</v>
      </c>
      <c r="Q14" s="191">
        <f t="shared" si="5"/>
        <v>1849.7716363636359</v>
      </c>
      <c r="R14" s="191">
        <f t="shared" si="6"/>
        <v>1849.7716363636359</v>
      </c>
      <c r="S14" s="198">
        <f t="shared" si="7"/>
        <v>2034.7487999999996</v>
      </c>
      <c r="T14" s="198">
        <f t="shared" si="7"/>
        <v>2034.7487999999996</v>
      </c>
      <c r="U14" s="144">
        <f>'Tariffs 2021'!BL8</f>
        <v>0</v>
      </c>
      <c r="V14" s="145" t="str">
        <f>'Tariffs 2021'!BM8</f>
        <v>n</v>
      </c>
      <c r="W14" s="236"/>
      <c r="X14" s="236"/>
      <c r="Y14" s="236"/>
      <c r="Z14" s="236"/>
      <c r="AA14" s="236"/>
      <c r="AB14" s="236"/>
      <c r="AC14" s="236"/>
      <c r="AD14" s="236"/>
      <c r="AE14" s="236"/>
      <c r="AF14" s="236"/>
      <c r="AG14" s="236"/>
      <c r="AH14" s="236"/>
      <c r="AI14" s="236"/>
      <c r="AJ14" s="236"/>
      <c r="AK14" s="236"/>
      <c r="AL14" s="236"/>
      <c r="AM14" s="236"/>
      <c r="AN14" s="236"/>
      <c r="AO14" s="236"/>
      <c r="AP14" s="236"/>
      <c r="AQ14" s="236"/>
    </row>
    <row r="15" spans="1:410" x14ac:dyDescent="0.15">
      <c r="A15" s="139" t="str">
        <f>'Tariffs 2021'!K9</f>
        <v>Radian Energy</v>
      </c>
      <c r="B15" s="140" t="str">
        <f>'Tariffs 2021'!L9</f>
        <v>Grid to Go</v>
      </c>
      <c r="C15" s="141">
        <f>IF('Tariffs 2021'!BP9=0,91*'Tariffs 2021'!M9/100,(91*'Tariffs 2021'!M9/100)+'Tariffs 2021'!BP9/4)</f>
        <v>60.97</v>
      </c>
      <c r="D15" s="141">
        <f>IF('Tariffs 2021'!O9="",$C$5*'Tariffs 2021'!N9/100,IF($C$5&gt;='Tariffs 2021'!P9,('Tariffs 2021'!P9*'Tariffs 2021'!N9/100),($C$5*'Tariffs 2021'!N9/100)))</f>
        <v>262.5</v>
      </c>
      <c r="E15" s="141">
        <f>IF(AND('Tariffs 2021'!P9&gt;0,'Tariffs 2021'!R9&gt;0),IF($C$5&lt;'Tariffs 2021'!P9,0,IF($C$5&lt;=('Tariffs 2021'!R9+'Tariffs 2021'!P9),(($C$5-'Tariffs 2021'!P9)*'Tariffs 2021'!Q9/100),(('Tariffs 2021'!R9)*'Tariffs 2021'!Q9/100))),0)</f>
        <v>0</v>
      </c>
      <c r="F15" s="141">
        <f>IF(AND('Tariffs 2021'!R9&gt;0,'Tariffs 2021'!T9&gt;0),IF(($C$5&lt;'Tariffs 2021'!T9),(0),($C$5-'Tariffs 2021'!T9)*'Tariffs 2021'!U9/100),IF(AND('Tariffs 2021'!R9&gt;0,'Tariffs 2021'!T9=""),IF(($C$5&lt;'Tariffs 2021'!R9+'Tariffs 2021'!P9),(0),(($C$5-('Tariffs 2021'!R9+'Tariffs 2021'!P9))*'Tariffs 2021'!S9/100)),IF(AND('Tariffs 2021'!P9&gt;0,'Tariffs 2021'!R9=""&gt;0),IF(($C$5&lt;'Tariffs 2021'!P9),(0),($C$5-'Tariffs 2021'!P9)*'Tariffs 2021'!Q9/100),0)))</f>
        <v>0</v>
      </c>
      <c r="G15" s="141">
        <f t="shared" ref="G15" si="11">SUM(C15:F15)</f>
        <v>323.47000000000003</v>
      </c>
      <c r="H15" s="141">
        <f t="shared" ref="H15" si="12">(G15-C15)*4</f>
        <v>1050</v>
      </c>
      <c r="I15" s="141">
        <f t="shared" ref="I15" si="13">G15*4</f>
        <v>1293.8800000000001</v>
      </c>
      <c r="J15" s="142">
        <f t="shared" ref="J15" si="14">I15*1.1</f>
        <v>1423.2680000000003</v>
      </c>
      <c r="K15" s="140">
        <f>'Tariffs 2021'!AZ9</f>
        <v>0</v>
      </c>
      <c r="L15" s="140">
        <f>'Tariffs 2021'!BA9</f>
        <v>0</v>
      </c>
      <c r="M15" s="140">
        <f>'Tariffs 2021'!BB9</f>
        <v>0</v>
      </c>
      <c r="N15" s="140">
        <f>'Tariffs 2021'!BC9</f>
        <v>0</v>
      </c>
      <c r="O15" s="143" t="str">
        <f t="shared" ref="O15" si="15">IF(SUM(K15:N15)=0,"No discount",IF(K15&gt;0,"Guaranteed off bill",IF(L15&gt;0,"Guaranteed off usage",IF(M15&gt;0,"Pay-on-time off bill","Pay-on-time off usage"))))</f>
        <v>No discount</v>
      </c>
      <c r="P15" s="143" t="str">
        <f t="shared" ref="P15" si="16">IF(OR(A15="Origin Energy",A15="Red Energy",A15="Powershop"),"Inclusive","Exclusive")</f>
        <v>Exclusive</v>
      </c>
      <c r="Q15" s="191">
        <f t="shared" ref="Q15" si="17">IF(AND(O15="Guaranteed off bill",P15="Inclusive"),((I15*1.1)-((I15*1.1)*K15/100))/1.1,IF(AND(O15="Guaranteed off usage",P15="Inclusive"),((I15*1.1)-((H15*1.1)*L15/100))/1.1,IF(AND(O15="Guaranteed off bill",P15="Exclusive"),I15-(I15*K15/100),IF(AND(O15="Guaranteed off usage",P15="Exclusive"),I15-(H15*L15/100),IF(P15="Inclusive",((I15*1.1))/1.1,I15)))))</f>
        <v>1293.8800000000001</v>
      </c>
      <c r="R15" s="191">
        <f t="shared" ref="R15" si="18">IF(AND(O15="Pay-on-time off bill",P15="Inclusive"),((Q15*1.1)-((Q15*1.1)*M15/100))/1.1,IF(AND(O15="Pay-on-time off usage",P15="Inclusive"),((Q15*1.1)-((H15*1.1)*N15/100))/1.1,IF(AND(O15="Pay-on-time off bill",P15="Exclusive"),Q15-(Q15*M15/100),IF(AND(O15="Pay-on-time off usage",P15="Exclusive"),Q15-(H15*N15/100),IF(P15="Inclusive",((Q15*1.1))/1.1,Q15)))))</f>
        <v>1293.8800000000001</v>
      </c>
      <c r="S15" s="198">
        <f t="shared" ref="S15" si="19">Q15*1.1</f>
        <v>1423.2680000000003</v>
      </c>
      <c r="T15" s="198">
        <f t="shared" ref="T15" si="20">R15*1.1</f>
        <v>1423.2680000000003</v>
      </c>
      <c r="U15" s="144">
        <f>'Tariffs 2021'!BL9</f>
        <v>0</v>
      </c>
      <c r="V15" s="145" t="str">
        <f>'Tariffs 2021'!BM9</f>
        <v>n</v>
      </c>
      <c r="W15" s="236"/>
      <c r="X15" s="236"/>
      <c r="Y15" s="236"/>
      <c r="Z15" s="236"/>
      <c r="AA15" s="236"/>
      <c r="AB15" s="236"/>
      <c r="AC15" s="236"/>
      <c r="AD15" s="236"/>
      <c r="AE15" s="236"/>
      <c r="AF15" s="236"/>
      <c r="AG15" s="236"/>
      <c r="AH15" s="236"/>
      <c r="AI15" s="236"/>
      <c r="AJ15" s="236"/>
      <c r="AK15" s="236"/>
      <c r="AL15" s="236"/>
      <c r="AM15" s="236"/>
      <c r="AN15" s="236"/>
      <c r="AO15" s="236"/>
      <c r="AP15" s="236"/>
      <c r="AQ15" s="236"/>
    </row>
    <row r="16" spans="1:410" x14ac:dyDescent="0.15">
      <c r="A16" s="234"/>
      <c r="B16" s="234"/>
      <c r="C16" s="234"/>
      <c r="D16" s="234"/>
      <c r="E16" s="234"/>
      <c r="F16" s="234"/>
      <c r="G16" s="234"/>
      <c r="H16" s="234"/>
      <c r="I16" s="234"/>
      <c r="J16" s="234"/>
      <c r="K16" s="234"/>
      <c r="L16" s="234"/>
      <c r="M16" s="234"/>
      <c r="N16" s="234"/>
      <c r="O16" s="234"/>
      <c r="P16" s="234"/>
      <c r="Q16" s="234"/>
      <c r="R16" s="234"/>
      <c r="S16" s="234"/>
      <c r="T16" s="234"/>
      <c r="U16" s="234"/>
      <c r="V16" s="234"/>
      <c r="W16" s="236"/>
      <c r="X16" s="236"/>
      <c r="Y16" s="236"/>
      <c r="Z16" s="236"/>
      <c r="AA16" s="236"/>
      <c r="AB16" s="236"/>
      <c r="AC16" s="236"/>
      <c r="AD16" s="236"/>
      <c r="AE16" s="236"/>
      <c r="AF16" s="236"/>
      <c r="AG16" s="236"/>
      <c r="AH16" s="236"/>
      <c r="AI16" s="236"/>
      <c r="AJ16" s="236"/>
      <c r="AK16" s="236"/>
      <c r="AL16" s="236"/>
      <c r="AM16" s="236"/>
      <c r="AN16" s="236"/>
      <c r="AO16" s="236"/>
      <c r="AP16" s="236"/>
      <c r="AQ16" s="236"/>
    </row>
    <row r="17" spans="1:43" ht="15" thickBot="1" x14ac:dyDescent="0.2">
      <c r="A17" s="234"/>
      <c r="B17" s="234"/>
      <c r="C17" s="234"/>
      <c r="D17" s="234"/>
      <c r="E17" s="234"/>
      <c r="F17" s="234"/>
      <c r="G17" s="234"/>
      <c r="H17" s="234"/>
      <c r="I17" s="234"/>
      <c r="J17" s="234"/>
      <c r="K17" s="234"/>
      <c r="L17" s="234"/>
      <c r="M17" s="234"/>
      <c r="N17" s="234"/>
      <c r="O17" s="234"/>
      <c r="P17" s="234"/>
      <c r="Q17" s="234"/>
      <c r="R17" s="234"/>
      <c r="S17" s="234"/>
      <c r="T17" s="234"/>
      <c r="U17" s="234"/>
      <c r="V17" s="234"/>
      <c r="W17" s="236"/>
      <c r="X17" s="236"/>
      <c r="Y17" s="236"/>
      <c r="Z17" s="236"/>
      <c r="AA17" s="236"/>
      <c r="AB17" s="236"/>
      <c r="AC17" s="236"/>
      <c r="AD17" s="236"/>
      <c r="AE17" s="236"/>
      <c r="AF17" s="236"/>
      <c r="AG17" s="236"/>
      <c r="AH17" s="236"/>
      <c r="AI17" s="236"/>
      <c r="AJ17" s="236"/>
      <c r="AK17" s="236"/>
      <c r="AL17" s="236"/>
      <c r="AM17" s="236"/>
      <c r="AN17" s="236"/>
      <c r="AO17" s="236"/>
      <c r="AP17" s="236"/>
      <c r="AQ17" s="236"/>
    </row>
    <row r="18" spans="1:43" x14ac:dyDescent="0.15">
      <c r="A18" s="78" t="s">
        <v>351</v>
      </c>
      <c r="B18" s="79"/>
      <c r="C18" s="79"/>
      <c r="D18" s="79"/>
      <c r="E18" s="79"/>
      <c r="F18" s="79"/>
      <c r="G18" s="79"/>
      <c r="H18" s="79"/>
      <c r="I18" s="79"/>
      <c r="J18" s="79"/>
      <c r="K18" s="79"/>
      <c r="L18" s="79"/>
      <c r="M18" s="79"/>
      <c r="N18" s="79"/>
      <c r="O18" s="79"/>
      <c r="P18" s="79"/>
      <c r="Q18" s="79"/>
      <c r="R18" s="79"/>
      <c r="S18" s="79"/>
      <c r="T18" s="79"/>
      <c r="U18" s="79"/>
      <c r="V18" s="80"/>
      <c r="W18" s="236"/>
      <c r="X18" s="236"/>
      <c r="Y18" s="236"/>
      <c r="Z18" s="236"/>
      <c r="AA18" s="236"/>
      <c r="AB18" s="236"/>
      <c r="AC18" s="236"/>
      <c r="AD18" s="236"/>
      <c r="AE18" s="236"/>
      <c r="AF18" s="236"/>
      <c r="AG18" s="236"/>
      <c r="AH18" s="236"/>
      <c r="AI18" s="236"/>
      <c r="AJ18" s="236"/>
      <c r="AK18" s="236"/>
      <c r="AL18" s="236"/>
      <c r="AM18" s="236"/>
      <c r="AN18" s="236"/>
      <c r="AO18" s="236"/>
      <c r="AP18" s="236"/>
      <c r="AQ18" s="236"/>
    </row>
    <row r="19" spans="1:43" x14ac:dyDescent="0.15">
      <c r="A19" s="81" t="s">
        <v>107</v>
      </c>
      <c r="B19" s="32"/>
      <c r="C19" s="101">
        <v>2000</v>
      </c>
      <c r="D19" s="32"/>
      <c r="E19" s="32"/>
      <c r="F19" s="32"/>
      <c r="G19" s="32"/>
      <c r="H19" s="32"/>
      <c r="I19" s="32"/>
      <c r="J19" s="32"/>
      <c r="K19" s="32"/>
      <c r="L19" s="32"/>
      <c r="M19" s="32"/>
      <c r="N19" s="32"/>
      <c r="O19" s="32"/>
      <c r="P19" s="32"/>
      <c r="Q19" s="32"/>
      <c r="R19" s="32"/>
      <c r="S19" s="32"/>
      <c r="T19" s="32"/>
      <c r="U19" s="32"/>
      <c r="V19" s="82"/>
      <c r="W19" s="236"/>
      <c r="X19" s="236"/>
      <c r="Y19" s="236"/>
      <c r="Z19" s="236"/>
      <c r="AA19" s="236"/>
      <c r="AB19" s="236"/>
      <c r="AC19" s="236"/>
      <c r="AD19" s="236"/>
      <c r="AE19" s="236"/>
      <c r="AF19" s="236"/>
      <c r="AG19" s="236"/>
      <c r="AH19" s="236"/>
      <c r="AI19" s="236"/>
      <c r="AJ19" s="236"/>
      <c r="AK19" s="236"/>
      <c r="AL19" s="236"/>
      <c r="AM19" s="236"/>
      <c r="AN19" s="236"/>
      <c r="AO19" s="236"/>
      <c r="AP19" s="236"/>
      <c r="AQ19" s="236"/>
    </row>
    <row r="20" spans="1:43" x14ac:dyDescent="0.15">
      <c r="A20" s="81"/>
      <c r="B20" s="32"/>
      <c r="C20" s="32"/>
      <c r="D20" s="32"/>
      <c r="E20" s="32"/>
      <c r="F20" s="32"/>
      <c r="G20" s="32"/>
      <c r="H20" s="32"/>
      <c r="I20" s="32"/>
      <c r="J20" s="32"/>
      <c r="K20" s="32"/>
      <c r="L20" s="32"/>
      <c r="M20" s="32"/>
      <c r="N20" s="32"/>
      <c r="O20" s="32"/>
      <c r="P20" s="32"/>
      <c r="Q20" s="32"/>
      <c r="R20" s="32"/>
      <c r="S20" s="32"/>
      <c r="T20" s="32"/>
      <c r="U20" s="32"/>
      <c r="V20" s="82"/>
      <c r="W20" s="236"/>
      <c r="X20" s="236"/>
      <c r="Y20" s="236"/>
      <c r="Z20" s="236"/>
      <c r="AA20" s="236"/>
      <c r="AB20" s="236"/>
      <c r="AC20" s="236"/>
      <c r="AD20" s="236"/>
      <c r="AE20" s="236"/>
      <c r="AF20" s="236"/>
      <c r="AG20" s="236"/>
      <c r="AH20" s="236"/>
      <c r="AI20" s="236"/>
      <c r="AJ20" s="236"/>
      <c r="AK20" s="236"/>
      <c r="AL20" s="236"/>
      <c r="AM20" s="236"/>
      <c r="AN20" s="236"/>
      <c r="AO20" s="236"/>
      <c r="AP20" s="236"/>
      <c r="AQ20" s="236"/>
    </row>
    <row r="21" spans="1:43" ht="75" x14ac:dyDescent="0.15">
      <c r="A21" s="179" t="s">
        <v>112</v>
      </c>
      <c r="B21" s="180" t="s">
        <v>108</v>
      </c>
      <c r="C21" s="186" t="s">
        <v>109</v>
      </c>
      <c r="D21" s="186" t="s">
        <v>341</v>
      </c>
      <c r="E21" s="186" t="s">
        <v>342</v>
      </c>
      <c r="F21" s="186" t="s">
        <v>199</v>
      </c>
      <c r="G21" s="180" t="s">
        <v>6</v>
      </c>
      <c r="H21" s="189" t="s">
        <v>343</v>
      </c>
      <c r="I21" s="190" t="s">
        <v>201</v>
      </c>
      <c r="J21" s="181" t="s">
        <v>344</v>
      </c>
      <c r="K21" s="183" t="s">
        <v>203</v>
      </c>
      <c r="L21" s="183" t="s">
        <v>232</v>
      </c>
      <c r="M21" s="183" t="s">
        <v>233</v>
      </c>
      <c r="N21" s="183" t="s">
        <v>234</v>
      </c>
      <c r="O21" s="194" t="s">
        <v>345</v>
      </c>
      <c r="P21" s="194" t="s">
        <v>346</v>
      </c>
      <c r="Q21" s="193" t="s">
        <v>347</v>
      </c>
      <c r="R21" s="193" t="s">
        <v>348</v>
      </c>
      <c r="S21" s="184" t="s">
        <v>349</v>
      </c>
      <c r="T21" s="184" t="s">
        <v>350</v>
      </c>
      <c r="U21" s="183" t="s">
        <v>129</v>
      </c>
      <c r="V21" s="185" t="s">
        <v>130</v>
      </c>
      <c r="W21" s="236"/>
      <c r="X21" s="236"/>
      <c r="Y21" s="236"/>
      <c r="Z21" s="236"/>
      <c r="AA21" s="236"/>
      <c r="AB21" s="236"/>
      <c r="AC21" s="236"/>
      <c r="AD21" s="236"/>
      <c r="AE21" s="236"/>
      <c r="AF21" s="236"/>
      <c r="AG21" s="236"/>
      <c r="AH21" s="236"/>
      <c r="AI21" s="236"/>
      <c r="AJ21" s="236"/>
      <c r="AK21" s="236"/>
      <c r="AL21" s="236"/>
      <c r="AM21" s="236"/>
      <c r="AN21" s="236"/>
      <c r="AO21" s="236"/>
      <c r="AP21" s="236"/>
      <c r="AQ21" s="236"/>
    </row>
    <row r="22" spans="1:43" x14ac:dyDescent="0.15">
      <c r="A22" s="139" t="str">
        <f>'Tariffs 2021'!K10</f>
        <v>ActewAGL</v>
      </c>
      <c r="B22" s="140" t="str">
        <f>'Tariffs 2021'!L10</f>
        <v xml:space="preserve">Reward Home Saver </v>
      </c>
      <c r="C22" s="141">
        <f>IF('Tariffs 2021'!BP10=0,91*'Tariffs 2021'!M10/100,(91*'Tariffs 2021'!M10/100)+'Tariffs 2021'!BP10/4)</f>
        <v>107.38</v>
      </c>
      <c r="D22" s="141">
        <f>IF('Tariffs 2021'!O10="",$C$19*'Tariffs 2021'!N10/100,IF($C$19&gt;='Tariffs 2021'!P10,('Tariffs 2021'!P10*'Tariffs 2021'!N10/100),($C$19*'Tariffs 2021'!N10/100)))</f>
        <v>481.73818181818177</v>
      </c>
      <c r="E22" s="141">
        <f>IF(AND('Tariffs 2021'!P10&gt;0,'Tariffs 2021'!R10&gt;0),IF($C$19&lt;'Tariffs 2021'!P10,0,IF($C$19&lt;=('Tariffs 2021'!R10+'Tariffs 2021'!P10),(($C$19-'Tariffs 2021'!P10)*'Tariffs 2021'!Q10/100),(('Tariffs 2021'!R10)*'Tariffs 2021'!Q10/100))),0)</f>
        <v>0</v>
      </c>
      <c r="F22" s="141">
        <f>IF(AND('Tariffs 2021'!R10&gt;0,'Tariffs 2021'!T10&gt;0),IF(($C$19&lt;'Tariffs 2021'!T10),(0),($C$19-'Tariffs 2021'!T10)*'Tariffs 2021'!U10/100),IF(AND('Tariffs 2021'!R10&gt;0,'Tariffs 2021'!T10=""),IF(($C$19&lt;'Tariffs 2021'!R10+'Tariffs 2021'!P10),(0),(($C$19-('Tariffs 2021'!R10+'Tariffs 2021'!P10))*'Tariffs 2021'!S10/100)),IF(AND('Tariffs 2021'!P10&gt;0,'Tariffs 2021'!R10=""&gt;0),IF(($C$19&lt;'Tariffs 2021'!P10),(0),($C$19-'Tariffs 2021'!P10)*'Tariffs 2021'!Q10/100),0)))</f>
        <v>0</v>
      </c>
      <c r="G22" s="141">
        <f>SUM(C22:F22)</f>
        <v>589.11818181818171</v>
      </c>
      <c r="H22" s="141">
        <f>(G22-C22)*4</f>
        <v>1926.9527272727269</v>
      </c>
      <c r="I22" s="191">
        <f>G22*4</f>
        <v>2356.4727272727268</v>
      </c>
      <c r="J22" s="142">
        <f>I22*1.1</f>
        <v>2592.12</v>
      </c>
      <c r="K22" s="140">
        <f>'Tariffs 2021'!AZ10</f>
        <v>0</v>
      </c>
      <c r="L22" s="140">
        <f>'Tariffs 2021'!BA10</f>
        <v>12</v>
      </c>
      <c r="M22" s="140">
        <f>'Tariffs 2021'!BB10</f>
        <v>0</v>
      </c>
      <c r="N22" s="140">
        <f>'Tariffs 2021'!BC10</f>
        <v>0</v>
      </c>
      <c r="O22" s="143" t="str">
        <f>IF(SUM(K22:N22)=0,"No discount",IF(K22&gt;0,"Guaranteed off bill",IF(L22&gt;0,"Guaranteed off usage",IF(M22&gt;0,"Pay-on-time off bill","Pay-on-time off usage"))))</f>
        <v>Guaranteed off usage</v>
      </c>
      <c r="P22" s="143" t="str">
        <f>IF(OR(A22="Origin Energy",A22="Red Energy",A22="Powershop"),"Inclusive","Exclusive")</f>
        <v>Exclusive</v>
      </c>
      <c r="Q22" s="191">
        <f>IF(AND(O22="Guaranteed off bill",P22="Inclusive"),((I22*1.1)-((I22*1.1)*K22/100))/1.1,IF(AND(O22="Guaranteed off usage",P22="Inclusive"),((I22*1.1)-((H22*1.1)*L22/100))/1.1,IF(AND(O22="Guaranteed off bill",P22="Exclusive"),I22-(I22*K22/100),IF(AND(O22="Guaranteed off usage",P22="Exclusive"),I22-(H22*L22/100),IF(P22="Inclusive",((I22*1.1))/1.1,I22)))))</f>
        <v>2125.2383999999997</v>
      </c>
      <c r="R22" s="191">
        <f>IF(AND(O22="Pay-on-time off bill",P22="Inclusive"),((Q22*1.1)-((Q22*1.1)*M22/100))/1.1,IF(AND(O22="Pay-on-time off usage",P22="Inclusive"),((Q22*1.1)-((H22*1.1)*N22/100))/1.1,IF(AND(O22="Pay-on-time off bill",P22="Exclusive"),Q22-(Q22*M22/100),IF(AND(O22="Pay-on-time off usage",P22="Exclusive"),Q22-(H22*N22/100),IF(P22="Inclusive",((Q22*1.1))/1.1,Q22)))))</f>
        <v>2125.2383999999997</v>
      </c>
      <c r="S22" s="197">
        <f t="shared" ref="S22:T24" si="21">Q22*1.1</f>
        <v>2337.76224</v>
      </c>
      <c r="T22" s="197">
        <f t="shared" si="21"/>
        <v>2337.76224</v>
      </c>
      <c r="U22" s="144">
        <f>'Tariffs 2021'!BL10</f>
        <v>12</v>
      </c>
      <c r="V22" s="145" t="str">
        <f>'Tariffs 2021'!BM10</f>
        <v>n</v>
      </c>
      <c r="W22" s="236"/>
      <c r="X22" s="236"/>
      <c r="Y22" s="236"/>
      <c r="Z22" s="236"/>
      <c r="AA22" s="236"/>
      <c r="AB22" s="236"/>
      <c r="AC22" s="236"/>
      <c r="AD22" s="236"/>
      <c r="AE22" s="236"/>
      <c r="AF22" s="236"/>
      <c r="AG22" s="236"/>
      <c r="AH22" s="236"/>
      <c r="AI22" s="236"/>
      <c r="AJ22" s="236"/>
      <c r="AK22" s="236"/>
      <c r="AL22" s="236"/>
      <c r="AM22" s="236"/>
      <c r="AN22" s="236"/>
      <c r="AO22" s="236"/>
      <c r="AP22" s="236"/>
      <c r="AQ22" s="236"/>
    </row>
    <row r="23" spans="1:43" x14ac:dyDescent="0.15">
      <c r="A23" s="139" t="str">
        <f>'Tariffs 2021'!K11</f>
        <v>Origin Energy</v>
      </c>
      <c r="B23" s="140" t="str">
        <f>'Tariffs 2021'!L11</f>
        <v>Go Variable</v>
      </c>
      <c r="C23" s="141">
        <f>IF('Tariffs 2021'!BP11=0,91*'Tariffs 2021'!M11/100,(91*'Tariffs 2021'!M11/100)+'Tariffs 2021'!BP11/4)</f>
        <v>104.98918181818181</v>
      </c>
      <c r="D23" s="141">
        <f>IF('Tariffs 2021'!O11="",$C$19*'Tariffs 2021'!N11/100,IF($C$19&gt;='Tariffs 2021'!P11,('Tariffs 2021'!P11*'Tariffs 2021'!N11/100),($C$19*'Tariffs 2021'!N11/100)))</f>
        <v>378.18181818181819</v>
      </c>
      <c r="E23" s="141">
        <f>IF(AND('Tariffs 2021'!P11&gt;0,'Tariffs 2021'!R11&gt;0),IF($C$19&lt;'Tariffs 2021'!P11,0,IF($C$19&lt;=('Tariffs 2021'!R11+'Tariffs 2021'!P11),(($C$19-'Tariffs 2021'!P11)*'Tariffs 2021'!Q11/100),(('Tariffs 2021'!R11)*'Tariffs 2021'!Q11/100))),0)</f>
        <v>0</v>
      </c>
      <c r="F23" s="141">
        <f>IF(AND('Tariffs 2021'!R11&gt;0,'Tariffs 2021'!T11&gt;0),IF(($C$19&lt;'Tariffs 2021'!T11),(0),($C$19-'Tariffs 2021'!T11)*'Tariffs 2021'!U11/100),IF(AND('Tariffs 2021'!R11&gt;0,'Tariffs 2021'!T11=""),IF(($C$19&lt;'Tariffs 2021'!R11+'Tariffs 2021'!P11),(0),(($C$19-('Tariffs 2021'!R11+'Tariffs 2021'!P11))*'Tariffs 2021'!S11/100)),IF(AND('Tariffs 2021'!P11&gt;0,'Tariffs 2021'!R11=""&gt;0),IF(($C$19&lt;'Tariffs 2021'!P11),(0),($C$19-'Tariffs 2021'!P11)*'Tariffs 2021'!Q11/100),0)))</f>
        <v>0</v>
      </c>
      <c r="G23" s="141">
        <f>SUM(C23:F23)</f>
        <v>483.17099999999999</v>
      </c>
      <c r="H23" s="141">
        <f>(G23-C23)*4</f>
        <v>1512.7272727272727</v>
      </c>
      <c r="I23" s="191">
        <f>G23*4</f>
        <v>1932.684</v>
      </c>
      <c r="J23" s="142">
        <f>I23*1.1</f>
        <v>2125.9524000000001</v>
      </c>
      <c r="K23" s="140">
        <f>'Tariffs 2021'!AZ11</f>
        <v>0</v>
      </c>
      <c r="L23" s="140">
        <f>'Tariffs 2021'!BA11</f>
        <v>0</v>
      </c>
      <c r="M23" s="140">
        <f>'Tariffs 2021'!BB11</f>
        <v>0</v>
      </c>
      <c r="N23" s="140">
        <f>'Tariffs 2021'!BC11</f>
        <v>0</v>
      </c>
      <c r="O23" s="143" t="str">
        <f t="shared" ref="O23:O24" si="22">IF(SUM(K23:N23)=0,"No discount",IF(K23&gt;0,"Guaranteed off bill",IF(L23&gt;0,"Guaranteed off usage",IF(M23&gt;0,"Pay-on-time off bill","Pay-on-time off usage"))))</f>
        <v>No discount</v>
      </c>
      <c r="P23" s="143" t="str">
        <f>IF(OR(A23="Origin Energy",A23="Red Energy",A23="Powershop"),"Inclusive","Exclusive")</f>
        <v>Inclusive</v>
      </c>
      <c r="Q23" s="191">
        <f>IF(AND(O23="Guaranteed off bill",P23="Inclusive"),((I23*1.1)-((I23*1.1)*K23/100))/1.1,IF(AND(O23="Guaranteed off usage",P23="Inclusive"),((I23*1.1)-((H23*1.1)*L23/100))/1.1,IF(AND(O23="Guaranteed off bill",P23="Exclusive"),I23-(I23*K23/100),IF(AND(O23="Guaranteed off usage",P23="Exclusive"),I23-(H23*L23/100),IF(P23="Inclusive",((I23*1.1))/1.1,I23)))))</f>
        <v>1932.684</v>
      </c>
      <c r="R23" s="191">
        <f>IF(AND(O23="Pay-on-time off bill",P23="Inclusive"),((Q23*1.1)-((Q23*1.1)*M23/100))/1.1,IF(AND(O23="Pay-on-time off usage",P23="Inclusive"),((Q23*1.1)-((H23*1.1)*N23/100))/1.1,IF(AND(O23="Pay-on-time off bill",P23="Exclusive"),Q23-(Q23*M23/100),IF(AND(O23="Pay-on-time off usage",P23="Exclusive"),Q23-(H23*N23/100),IF(P23="Inclusive",((Q23*1.1))/1.1,Q23)))))</f>
        <v>1932.684</v>
      </c>
      <c r="S23" s="198">
        <f t="shared" si="21"/>
        <v>2125.9524000000001</v>
      </c>
      <c r="T23" s="198">
        <f t="shared" si="21"/>
        <v>2125.9524000000001</v>
      </c>
      <c r="U23" s="144">
        <f>'Tariffs 2021'!BL11</f>
        <v>0</v>
      </c>
      <c r="V23" s="145" t="str">
        <f>'Tariffs 2021'!BM11</f>
        <v>n</v>
      </c>
      <c r="W23" s="236"/>
      <c r="X23" s="236"/>
      <c r="Y23" s="236"/>
      <c r="Z23" s="236"/>
      <c r="AA23" s="236"/>
      <c r="AB23" s="236"/>
      <c r="AC23" s="236"/>
      <c r="AD23" s="236"/>
      <c r="AE23" s="236"/>
      <c r="AF23" s="236"/>
      <c r="AG23" s="236"/>
      <c r="AH23" s="236"/>
      <c r="AI23" s="236"/>
      <c r="AJ23" s="236"/>
      <c r="AK23" s="236"/>
      <c r="AL23" s="236"/>
      <c r="AM23" s="236"/>
      <c r="AN23" s="236"/>
      <c r="AO23" s="236"/>
      <c r="AP23" s="236"/>
      <c r="AQ23" s="236"/>
    </row>
    <row r="24" spans="1:43" ht="15" thickBot="1" x14ac:dyDescent="0.2">
      <c r="A24" s="146" t="str">
        <f>'Tariffs 2021'!K12</f>
        <v>Red Energy</v>
      </c>
      <c r="B24" s="147" t="str">
        <f>'Tariffs 2021'!L12</f>
        <v>Living Energy Saver</v>
      </c>
      <c r="C24" s="148">
        <f>IF('Tariffs 2021'!BP12=0,91*'Tariffs 2021'!M12/100,(91*'Tariffs 2021'!M12/100)+'Tariffs 2021'!BP12/4)</f>
        <v>100.09999999999998</v>
      </c>
      <c r="D24" s="148">
        <f>IF('Tariffs 2021'!O12="",$C$19*'Tariffs 2021'!N12/100,IF($C$19&gt;='Tariffs 2021'!P12,('Tariffs 2021'!P12*'Tariffs 2021'!N12/100),($C$19*'Tariffs 2021'!N12/100)))</f>
        <v>362.18181818181819</v>
      </c>
      <c r="E24" s="148">
        <f>IF(AND('Tariffs 2021'!P12&gt;0,'Tariffs 2021'!R12&gt;0),IF($C$19&lt;'Tariffs 2021'!P12,0,IF($C$19&lt;=('Tariffs 2021'!R12+'Tariffs 2021'!P12),(($C$19-'Tariffs 2021'!P12)*'Tariffs 2021'!Q12/100),(('Tariffs 2021'!R12)*'Tariffs 2021'!Q12/100))),0)</f>
        <v>0</v>
      </c>
      <c r="F24" s="148">
        <f>IF(AND('Tariffs 2021'!R12&gt;0,'Tariffs 2021'!T12&gt;0),IF(($C$19&lt;'Tariffs 2021'!T12),(0),($C$19-'Tariffs 2021'!T12)*'Tariffs 2021'!U12/100),IF(AND('Tariffs 2021'!R12&gt;0,'Tariffs 2021'!T12=""),IF(($C$19&lt;'Tariffs 2021'!R12+'Tariffs 2021'!P12),(0),(($C$19-('Tariffs 2021'!R12+'Tariffs 2021'!P12))*'Tariffs 2021'!S12/100)),IF(AND('Tariffs 2021'!P12&gt;0,'Tariffs 2021'!R12=""&gt;0),IF(($C$19&lt;'Tariffs 2021'!P12),(0),($C$19-'Tariffs 2021'!P12)*'Tariffs 2021'!Q12/100),0)))</f>
        <v>0</v>
      </c>
      <c r="G24" s="148">
        <f>SUM(C24:F24)</f>
        <v>462.28181818181815</v>
      </c>
      <c r="H24" s="148">
        <f>(G24-C24)*4</f>
        <v>1448.7272727272727</v>
      </c>
      <c r="I24" s="192">
        <f>G24*4</f>
        <v>1849.1272727272726</v>
      </c>
      <c r="J24" s="149">
        <f>I24*1.1</f>
        <v>2034.04</v>
      </c>
      <c r="K24" s="147">
        <f>'Tariffs 2021'!AZ12</f>
        <v>0</v>
      </c>
      <c r="L24" s="147">
        <f>'Tariffs 2021'!BA12</f>
        <v>0</v>
      </c>
      <c r="M24" s="147">
        <f>'Tariffs 2021'!BB12</f>
        <v>0</v>
      </c>
      <c r="N24" s="147">
        <f>'Tariffs 2021'!BC12</f>
        <v>0</v>
      </c>
      <c r="O24" s="150" t="str">
        <f t="shared" si="22"/>
        <v>No discount</v>
      </c>
      <c r="P24" s="150" t="str">
        <f>IF(OR(A24="Origin Energy",A24="Red Energy",A24="Powershop"),"Inclusive","Exclusive")</f>
        <v>Inclusive</v>
      </c>
      <c r="Q24" s="192">
        <f>IF(AND(O24="Guaranteed off bill",P24="Inclusive"),((I24*1.1)-((I24*1.1)*K24/100))/1.1,IF(AND(O24="Guaranteed off usage",P24="Inclusive"),((I24*1.1)-((H24*1.1)*L24/100))/1.1,IF(AND(O24="Guaranteed off bill",P24="Exclusive"),I24-(I24*K24/100),IF(AND(O24="Guaranteed off usage",P24="Exclusive"),I24-(H24*L24/100),IF(P24="Inclusive",((I24*1.1))/1.1,I24)))))</f>
        <v>1849.1272727272726</v>
      </c>
      <c r="R24" s="192">
        <f>IF(AND(O24="Pay-on-time off bill",P24="Inclusive"),((Q24*1.1)-((Q24*1.1)*M24/100))/1.1,IF(AND(O24="Pay-on-time off usage",P24="Inclusive"),((Q24*1.1)-((H24*1.1)*N24/100))/1.1,IF(AND(O24="Pay-on-time off bill",P24="Exclusive"),Q24-(Q24*M24/100),IF(AND(O24="Pay-on-time off usage",P24="Exclusive"),Q24-(H24*N24/100),IF(P24="Inclusive",((Q24*1.1))/1.1,Q24)))))</f>
        <v>1849.1272727272726</v>
      </c>
      <c r="S24" s="195">
        <f t="shared" si="21"/>
        <v>2034.04</v>
      </c>
      <c r="T24" s="195">
        <f t="shared" si="21"/>
        <v>2034.04</v>
      </c>
      <c r="U24" s="151">
        <f>'Tariffs 2021'!BL12</f>
        <v>0</v>
      </c>
      <c r="V24" s="152" t="str">
        <f>'Tariffs 2021'!BM12</f>
        <v>n</v>
      </c>
      <c r="W24" s="236"/>
      <c r="X24" s="236"/>
      <c r="Y24" s="236"/>
      <c r="Z24" s="236"/>
      <c r="AA24" s="236"/>
      <c r="AB24" s="236"/>
      <c r="AC24" s="236"/>
      <c r="AD24" s="236"/>
      <c r="AE24" s="236"/>
      <c r="AF24" s="236"/>
      <c r="AG24" s="236"/>
      <c r="AH24" s="236"/>
      <c r="AI24" s="236"/>
      <c r="AJ24" s="236"/>
      <c r="AK24" s="236"/>
      <c r="AL24" s="236"/>
      <c r="AM24" s="236"/>
      <c r="AN24" s="236"/>
      <c r="AO24" s="236"/>
      <c r="AP24" s="236"/>
      <c r="AQ24" s="236"/>
    </row>
    <row r="25" spans="1:43" x14ac:dyDescent="0.15">
      <c r="A25" s="234"/>
      <c r="B25" s="234"/>
      <c r="C25" s="234"/>
      <c r="D25" s="234"/>
      <c r="E25" s="234"/>
      <c r="F25" s="234"/>
      <c r="G25" s="234"/>
      <c r="H25" s="234"/>
      <c r="I25" s="234"/>
      <c r="J25" s="234"/>
      <c r="K25" s="234"/>
      <c r="L25" s="234"/>
      <c r="M25" s="234"/>
      <c r="N25" s="234"/>
      <c r="O25" s="234"/>
      <c r="P25" s="234"/>
      <c r="Q25" s="234"/>
      <c r="R25" s="234"/>
      <c r="S25" s="234"/>
      <c r="T25" s="234"/>
      <c r="U25" s="234"/>
      <c r="V25" s="234"/>
      <c r="W25" s="236"/>
      <c r="X25" s="236"/>
      <c r="Y25" s="236"/>
      <c r="Z25" s="236"/>
      <c r="AA25" s="236"/>
      <c r="AB25" s="236"/>
      <c r="AC25" s="236"/>
      <c r="AD25" s="236"/>
      <c r="AE25" s="236"/>
      <c r="AF25" s="236"/>
      <c r="AG25" s="236"/>
      <c r="AH25" s="236"/>
      <c r="AI25" s="236"/>
      <c r="AJ25" s="236"/>
      <c r="AK25" s="236"/>
      <c r="AL25" s="236"/>
      <c r="AM25" s="236"/>
      <c r="AN25" s="236"/>
      <c r="AO25" s="236"/>
      <c r="AP25" s="236"/>
      <c r="AQ25" s="236"/>
    </row>
    <row r="26" spans="1:43" ht="15" thickBot="1" x14ac:dyDescent="0.2">
      <c r="A26" s="234"/>
      <c r="B26" s="234"/>
      <c r="C26" s="234"/>
      <c r="D26" s="234"/>
      <c r="E26" s="234"/>
      <c r="F26" s="234"/>
      <c r="G26" s="234"/>
      <c r="H26" s="234"/>
      <c r="I26" s="234"/>
      <c r="J26" s="234"/>
      <c r="K26" s="234"/>
      <c r="L26" s="234"/>
      <c r="M26" s="234"/>
      <c r="N26" s="234"/>
      <c r="O26" s="234"/>
      <c r="P26" s="234"/>
      <c r="Q26" s="234"/>
      <c r="R26" s="234"/>
      <c r="S26" s="234"/>
      <c r="T26" s="234"/>
      <c r="U26" s="234"/>
      <c r="V26" s="234"/>
      <c r="W26" s="236"/>
      <c r="X26" s="236"/>
      <c r="Y26" s="236"/>
      <c r="Z26" s="236"/>
      <c r="AA26" s="236"/>
      <c r="AB26" s="236"/>
      <c r="AC26" s="236"/>
      <c r="AD26" s="236"/>
      <c r="AE26" s="236"/>
      <c r="AF26" s="236"/>
      <c r="AG26" s="236"/>
      <c r="AH26" s="236"/>
      <c r="AI26" s="236"/>
      <c r="AJ26" s="236"/>
      <c r="AK26" s="236"/>
      <c r="AL26" s="236"/>
      <c r="AM26" s="236"/>
      <c r="AN26" s="236"/>
      <c r="AO26" s="236"/>
      <c r="AP26" s="236"/>
      <c r="AQ26" s="236"/>
    </row>
    <row r="27" spans="1:43" x14ac:dyDescent="0.15">
      <c r="A27" s="78" t="s">
        <v>352</v>
      </c>
      <c r="B27" s="79"/>
      <c r="C27" s="79"/>
      <c r="D27" s="97"/>
      <c r="E27" s="97"/>
      <c r="F27" s="97"/>
      <c r="G27" s="98"/>
      <c r="H27" s="98"/>
      <c r="I27" s="79"/>
      <c r="J27" s="79"/>
      <c r="K27" s="79"/>
      <c r="L27" s="79"/>
      <c r="M27" s="79"/>
      <c r="N27" s="79"/>
      <c r="O27" s="79"/>
      <c r="P27" s="79"/>
      <c r="Q27" s="79"/>
      <c r="R27" s="79"/>
      <c r="S27" s="79"/>
      <c r="T27" s="79"/>
      <c r="U27" s="79"/>
      <c r="V27" s="80"/>
      <c r="W27" s="236"/>
      <c r="X27" s="236"/>
      <c r="Y27" s="236"/>
      <c r="Z27" s="236"/>
      <c r="AA27" s="236"/>
      <c r="AB27" s="236"/>
      <c r="AC27" s="236"/>
      <c r="AD27" s="236"/>
      <c r="AE27" s="236"/>
      <c r="AF27" s="236"/>
      <c r="AG27" s="236"/>
      <c r="AH27" s="236"/>
      <c r="AI27" s="236"/>
      <c r="AJ27" s="236"/>
      <c r="AK27" s="236"/>
      <c r="AL27" s="236"/>
      <c r="AM27" s="236"/>
      <c r="AN27" s="236"/>
      <c r="AO27" s="236"/>
      <c r="AP27" s="236"/>
      <c r="AQ27" s="236"/>
    </row>
    <row r="28" spans="1:43" x14ac:dyDescent="0.15">
      <c r="A28" s="81" t="s">
        <v>107</v>
      </c>
      <c r="B28" s="32"/>
      <c r="C28" s="101">
        <v>2000</v>
      </c>
      <c r="D28" s="99"/>
      <c r="E28" s="99"/>
      <c r="F28" s="99"/>
      <c r="G28" s="100"/>
      <c r="H28" s="100"/>
      <c r="I28" s="32"/>
      <c r="J28" s="32"/>
      <c r="K28" s="32"/>
      <c r="L28" s="32"/>
      <c r="M28" s="32"/>
      <c r="N28" s="32"/>
      <c r="O28" s="32"/>
      <c r="P28" s="32"/>
      <c r="Q28" s="32"/>
      <c r="R28" s="32"/>
      <c r="S28" s="32"/>
      <c r="T28" s="32"/>
      <c r="U28" s="32"/>
      <c r="V28" s="82"/>
      <c r="W28" s="236"/>
      <c r="X28" s="236"/>
      <c r="Y28" s="236"/>
      <c r="Z28" s="236"/>
      <c r="AA28" s="236"/>
      <c r="AB28" s="236"/>
      <c r="AC28" s="236"/>
      <c r="AD28" s="236"/>
      <c r="AE28" s="236"/>
      <c r="AF28" s="236"/>
      <c r="AG28" s="236"/>
      <c r="AH28" s="236"/>
      <c r="AI28" s="236"/>
      <c r="AJ28" s="236"/>
      <c r="AK28" s="236"/>
      <c r="AL28" s="236"/>
      <c r="AM28" s="236"/>
      <c r="AN28" s="236"/>
      <c r="AO28" s="236"/>
      <c r="AP28" s="236"/>
      <c r="AQ28" s="236"/>
    </row>
    <row r="29" spans="1:43" x14ac:dyDescent="0.15">
      <c r="A29" s="81" t="s">
        <v>207</v>
      </c>
      <c r="B29" s="32"/>
      <c r="C29" s="102">
        <v>0.7</v>
      </c>
      <c r="D29" s="99"/>
      <c r="E29" s="99"/>
      <c r="F29" s="99"/>
      <c r="G29" s="100"/>
      <c r="H29" s="100"/>
      <c r="I29" s="32"/>
      <c r="J29" s="32"/>
      <c r="K29" s="32"/>
      <c r="L29" s="32"/>
      <c r="M29" s="32"/>
      <c r="N29" s="32"/>
      <c r="O29" s="32"/>
      <c r="P29" s="32"/>
      <c r="Q29" s="32"/>
      <c r="R29" s="32"/>
      <c r="S29" s="32"/>
      <c r="T29" s="32"/>
      <c r="U29" s="32"/>
      <c r="V29" s="82"/>
      <c r="W29" s="236"/>
      <c r="X29" s="236"/>
      <c r="Y29" s="236"/>
      <c r="Z29" s="236"/>
      <c r="AA29" s="236"/>
      <c r="AB29" s="236"/>
      <c r="AC29" s="236"/>
      <c r="AD29" s="236"/>
      <c r="AE29" s="236"/>
      <c r="AF29" s="236"/>
      <c r="AG29" s="236"/>
      <c r="AH29" s="236"/>
      <c r="AI29" s="236"/>
      <c r="AJ29" s="236"/>
      <c r="AK29" s="236"/>
      <c r="AL29" s="236"/>
      <c r="AM29" s="236"/>
      <c r="AN29" s="236"/>
      <c r="AO29" s="236"/>
      <c r="AP29" s="236"/>
      <c r="AQ29" s="236"/>
    </row>
    <row r="30" spans="1:43" x14ac:dyDescent="0.15">
      <c r="A30" s="81" t="s">
        <v>256</v>
      </c>
      <c r="B30" s="32"/>
      <c r="C30" s="102">
        <v>0.3</v>
      </c>
      <c r="D30" s="99"/>
      <c r="E30" s="99"/>
      <c r="F30" s="99"/>
      <c r="G30" s="100"/>
      <c r="H30" s="100"/>
      <c r="I30" s="32"/>
      <c r="J30" s="32"/>
      <c r="K30" s="32"/>
      <c r="L30" s="32"/>
      <c r="M30" s="32"/>
      <c r="N30" s="32"/>
      <c r="O30" s="32"/>
      <c r="P30" s="32"/>
      <c r="Q30" s="32"/>
      <c r="R30" s="32"/>
      <c r="S30" s="32"/>
      <c r="T30" s="32"/>
      <c r="U30" s="32"/>
      <c r="V30" s="82"/>
      <c r="W30" s="236"/>
      <c r="X30" s="236"/>
      <c r="Y30" s="236"/>
      <c r="Z30" s="236"/>
      <c r="AA30" s="236"/>
      <c r="AB30" s="236"/>
      <c r="AC30" s="236"/>
      <c r="AD30" s="236"/>
      <c r="AE30" s="236"/>
      <c r="AF30" s="236"/>
      <c r="AG30" s="236"/>
      <c r="AH30" s="236"/>
      <c r="AI30" s="236"/>
      <c r="AJ30" s="236"/>
      <c r="AK30" s="236"/>
      <c r="AL30" s="236"/>
      <c r="AM30" s="236"/>
      <c r="AN30" s="236"/>
      <c r="AO30" s="236"/>
      <c r="AP30" s="236"/>
      <c r="AQ30" s="236"/>
    </row>
    <row r="31" spans="1:43" x14ac:dyDescent="0.15">
      <c r="A31" s="81"/>
      <c r="B31" s="32"/>
      <c r="C31" s="99"/>
      <c r="D31" s="99"/>
      <c r="E31" s="99"/>
      <c r="F31" s="99"/>
      <c r="G31" s="100"/>
      <c r="H31" s="100"/>
      <c r="I31" s="32"/>
      <c r="J31" s="32"/>
      <c r="K31" s="32"/>
      <c r="L31" s="32"/>
      <c r="M31" s="32"/>
      <c r="N31" s="32"/>
      <c r="O31" s="32"/>
      <c r="P31" s="32"/>
      <c r="Q31" s="32"/>
      <c r="R31" s="32"/>
      <c r="S31" s="32"/>
      <c r="T31" s="32"/>
      <c r="U31" s="32"/>
      <c r="V31" s="82"/>
      <c r="W31" s="236"/>
      <c r="X31" s="236"/>
      <c r="Y31" s="236"/>
      <c r="Z31" s="236"/>
      <c r="AA31" s="236"/>
      <c r="AB31" s="236"/>
      <c r="AC31" s="236"/>
      <c r="AD31" s="236"/>
      <c r="AE31" s="236"/>
      <c r="AF31" s="236"/>
      <c r="AG31" s="236"/>
      <c r="AH31" s="236"/>
      <c r="AI31" s="236"/>
      <c r="AJ31" s="236"/>
      <c r="AK31" s="236"/>
      <c r="AL31" s="236"/>
      <c r="AM31" s="236"/>
      <c r="AN31" s="236"/>
      <c r="AO31" s="236"/>
      <c r="AP31" s="236"/>
      <c r="AQ31" s="236"/>
    </row>
    <row r="32" spans="1:43" ht="75" x14ac:dyDescent="0.15">
      <c r="A32" s="179" t="s">
        <v>112</v>
      </c>
      <c r="B32" s="180" t="s">
        <v>108</v>
      </c>
      <c r="C32" s="186" t="s">
        <v>109</v>
      </c>
      <c r="D32" s="186" t="s">
        <v>341</v>
      </c>
      <c r="E32" s="186" t="s">
        <v>199</v>
      </c>
      <c r="F32" s="186" t="s">
        <v>258</v>
      </c>
      <c r="G32" s="186" t="s">
        <v>6</v>
      </c>
      <c r="H32" s="189" t="s">
        <v>343</v>
      </c>
      <c r="I32" s="190" t="s">
        <v>201</v>
      </c>
      <c r="J32" s="181" t="s">
        <v>344</v>
      </c>
      <c r="K32" s="183" t="s">
        <v>203</v>
      </c>
      <c r="L32" s="183" t="s">
        <v>232</v>
      </c>
      <c r="M32" s="183" t="s">
        <v>233</v>
      </c>
      <c r="N32" s="183" t="s">
        <v>234</v>
      </c>
      <c r="O32" s="194" t="s">
        <v>345</v>
      </c>
      <c r="P32" s="194" t="s">
        <v>346</v>
      </c>
      <c r="Q32" s="193" t="s">
        <v>347</v>
      </c>
      <c r="R32" s="193" t="s">
        <v>348</v>
      </c>
      <c r="S32" s="187" t="s">
        <v>230</v>
      </c>
      <c r="T32" s="184" t="s">
        <v>231</v>
      </c>
      <c r="U32" s="188" t="s">
        <v>129</v>
      </c>
      <c r="V32" s="185" t="s">
        <v>130</v>
      </c>
      <c r="W32" s="236"/>
      <c r="X32" s="236"/>
      <c r="Y32" s="236"/>
      <c r="Z32" s="236"/>
      <c r="AA32" s="236"/>
      <c r="AB32" s="236"/>
      <c r="AC32" s="236"/>
      <c r="AD32" s="236"/>
      <c r="AE32" s="236"/>
      <c r="AF32" s="236"/>
      <c r="AG32" s="236"/>
      <c r="AH32" s="236"/>
      <c r="AI32" s="236"/>
      <c r="AJ32" s="236"/>
      <c r="AK32" s="236"/>
      <c r="AL32" s="236"/>
      <c r="AM32" s="236"/>
      <c r="AN32" s="236"/>
      <c r="AO32" s="236"/>
      <c r="AP32" s="236"/>
      <c r="AQ32" s="236"/>
    </row>
    <row r="33" spans="1:43" x14ac:dyDescent="0.15">
      <c r="A33" s="139" t="str">
        <f>'Tariffs 2021'!K13</f>
        <v>ActewAGL</v>
      </c>
      <c r="B33" s="140" t="str">
        <f>'Tariffs 2021'!L13</f>
        <v xml:space="preserve">Max. Reward </v>
      </c>
      <c r="C33" s="141">
        <f>IF('Tariffs 2021'!BP13=0,91*'Tariffs 2021'!M13/100,(91*'Tariffs 2021'!M13/100)+'Tariffs 2021'!BP13/4)</f>
        <v>85.312499999999986</v>
      </c>
      <c r="D33" s="141">
        <f>IF('Tariffs 2021'!O13="",$C$28*$C$29*'Tariffs 2021'!N13/100,IF($C$28*$C$29&gt;='Tariffs 2021'!P13,('Tariffs 2021'!P13*'Tariffs 2021'!N13/100),($C$28*$C$29*'Tariffs 2021'!N13/100)))</f>
        <v>357.53072727272723</v>
      </c>
      <c r="E33" s="141">
        <f>IF(AND('Tariffs 2021'!R13&gt;0,'Tariffs 2021'!T13&gt;0),IF(($C$28*$C$29&lt;'Tariffs 2021'!T13),(0),($C$28*$C$29-'Tariffs 2021'!T13)*'Tariffs 2021'!U13/100),IF(AND('Tariffs 2021'!R13&gt;0,'Tariffs 2021'!T13=""),IF(($C$28*$C$29&lt;'Tariffs 2021'!R13+'Tariffs 2021'!P13),(0),(($C$28*$C$29-('Tariffs 2021'!R13+'Tariffs 2021'!P13))*'Tariffs 2021'!S13/100)),IF(AND('Tariffs 2021'!P13&gt;0,'Tariffs 2021'!R13=""&gt;0),IF(($C$28&lt;'Tariffs 2021'!P13),(0),($C$28*$C$29-'Tariffs 2021'!P13)*'Tariffs 2021'!Q13/100),0)))</f>
        <v>0</v>
      </c>
      <c r="F33" s="141">
        <f>($C$28*$C$30)*'Tariffs 2021'!AE13/100</f>
        <v>93</v>
      </c>
      <c r="G33" s="141">
        <f>SUM(C33:F33)</f>
        <v>535.84322727272729</v>
      </c>
      <c r="H33" s="141">
        <f t="shared" ref="H33:H37" si="23">(G33-C33)*4</f>
        <v>1802.1229090909092</v>
      </c>
      <c r="I33" s="191">
        <f t="shared" ref="I33:I37" si="24">G33*4</f>
        <v>2143.3729090909092</v>
      </c>
      <c r="J33" s="142">
        <f t="shared" ref="J33:J37" si="25">I33*1.1</f>
        <v>2357.7102000000004</v>
      </c>
      <c r="K33" s="140">
        <f>'Tariffs 2021'!AZ13</f>
        <v>0</v>
      </c>
      <c r="L33" s="140">
        <f>'Tariffs 2021'!BA13</f>
        <v>15</v>
      </c>
      <c r="M33" s="140">
        <f>'Tariffs 2021'!BB13</f>
        <v>0</v>
      </c>
      <c r="N33" s="140">
        <f>'Tariffs 2021'!BC13</f>
        <v>0</v>
      </c>
      <c r="O33" s="143" t="str">
        <f t="shared" ref="O33:O37" si="26">IF(SUM(K33:N33)=0,"No discount",IF(K33&gt;0,"Guaranteed off bill",IF(L33&gt;0,"Guaranteed off usage",IF(M33&gt;0,"Pay-on-time off bill","Pay-on-time off usage"))))</f>
        <v>Guaranteed off usage</v>
      </c>
      <c r="P33" s="143" t="str">
        <f t="shared" ref="P33:P37" si="27">IF(OR(A33="Origin Energy",A33="Red Energy",A33="Powershop"),"Inclusive","Exclusive")</f>
        <v>Exclusive</v>
      </c>
      <c r="Q33" s="191">
        <f t="shared" ref="Q33:Q37" si="28">IF(AND(O33="Guaranteed off bill",P33="Inclusive"),((I33*1.1)-((I33*1.1)*K33/100))/1.1,IF(AND(O33="Guaranteed off usage",P33="Inclusive"),((I33*1.1)-((H33*1.1)*L33/100))/1.1,IF(AND(O33="Guaranteed off bill",P33="Exclusive"),I33-(I33*K33/100),IF(AND(O33="Guaranteed off usage",P33="Exclusive"),I33-(H33*L33/100),IF(P33="Inclusive",((I33*1.1))/1.1,I33)))))</f>
        <v>1873.0544727272727</v>
      </c>
      <c r="R33" s="191">
        <f t="shared" ref="R33:R37" si="29">IF(AND(O33="Pay-on-time off bill",P33="Inclusive"),((Q33*1.1)-((Q33*1.1)*M33/100))/1.1,IF(AND(O33="Pay-on-time off usage",P33="Inclusive"),((Q33*1.1)-((H33*1.1)*N33/100))/1.1,IF(AND(O33="Pay-on-time off bill",P33="Exclusive"),Q33-(Q33*M33/100),IF(AND(O33="Pay-on-time off usage",P33="Exclusive"),Q33-(H33*N33/100),IF(P33="Inclusive",((Q33*1.1))/1.1,Q33)))))</f>
        <v>1873.0544727272727</v>
      </c>
      <c r="S33" s="197">
        <f t="shared" ref="S33:T37" si="30">Q33*1.1</f>
        <v>2060.3599200000003</v>
      </c>
      <c r="T33" s="197">
        <f t="shared" si="30"/>
        <v>2060.3599200000003</v>
      </c>
      <c r="U33" s="144">
        <f>'Tariffs 2021'!BL13</f>
        <v>12</v>
      </c>
      <c r="V33" s="145" t="str">
        <f>'Tariffs 2021'!BM13</f>
        <v>n</v>
      </c>
      <c r="W33" s="236"/>
      <c r="X33" s="236"/>
      <c r="Y33" s="236"/>
      <c r="Z33" s="236"/>
      <c r="AA33" s="236"/>
      <c r="AB33" s="236"/>
      <c r="AC33" s="236"/>
      <c r="AD33" s="236"/>
      <c r="AE33" s="236"/>
      <c r="AF33" s="236"/>
      <c r="AG33" s="236"/>
      <c r="AH33" s="236"/>
      <c r="AI33" s="236"/>
      <c r="AJ33" s="236"/>
      <c r="AK33" s="236"/>
      <c r="AL33" s="236"/>
      <c r="AM33" s="236"/>
      <c r="AN33" s="236"/>
      <c r="AO33" s="236"/>
      <c r="AP33" s="236"/>
      <c r="AQ33" s="236"/>
    </row>
    <row r="34" spans="1:43" x14ac:dyDescent="0.15">
      <c r="A34" s="139" t="str">
        <f>'Tariffs 2021'!K14</f>
        <v>EnergyAustralia</v>
      </c>
      <c r="B34" s="140" t="str">
        <f>'Tariffs 2021'!L14</f>
        <v>Total Plan Home</v>
      </c>
      <c r="C34" s="141">
        <f>IF('Tariffs 2021'!BP14=0,91*'Tariffs 2021'!M14/100,(91*'Tariffs 2021'!M14/100)+'Tariffs 2021'!BP14/4)</f>
        <v>75.347999999999999</v>
      </c>
      <c r="D34" s="141">
        <f>IF('Tariffs 2021'!O14="",$C$28*$C$29*'Tariffs 2021'!N14/100,IF($C$28*$C$29&gt;='Tariffs 2021'!P14,('Tariffs 2021'!P14*'Tariffs 2021'!N14/100),($C$28*$C$29*'Tariffs 2021'!N14/100)))</f>
        <v>357</v>
      </c>
      <c r="E34" s="141">
        <f>IF(AND('Tariffs 2021'!R14&gt;0,'Tariffs 2021'!T14&gt;0),IF(($C$28*$C$29&lt;'Tariffs 2021'!T14),(0),($C$28*$C$29-'Tariffs 2021'!T14)*'Tariffs 2021'!U14/100),IF(AND('Tariffs 2021'!R14&gt;0,'Tariffs 2021'!T14=""),IF(($C$28*$C$29&lt;'Tariffs 2021'!R14+'Tariffs 2021'!P14),(0),(($C$28*$C$29-('Tariffs 2021'!R14+'Tariffs 2021'!P14))*'Tariffs 2021'!S14/100)),IF(AND('Tariffs 2021'!P14&gt;0,'Tariffs 2021'!R14=""&gt;0),IF(($C$28&lt;'Tariffs 2021'!P14),(0),($C$28*$C$29-'Tariffs 2021'!P14)*'Tariffs 2021'!Q14/100),0)))</f>
        <v>0</v>
      </c>
      <c r="F34" s="141">
        <f>($C$28*$C$30)*'Tariffs 2021'!AE14/100</f>
        <v>72.218181818181804</v>
      </c>
      <c r="G34" s="141">
        <f t="shared" ref="G34:G37" si="31">SUM(C34:F34)</f>
        <v>504.5661818181818</v>
      </c>
      <c r="H34" s="141">
        <f t="shared" si="23"/>
        <v>1716.8727272727272</v>
      </c>
      <c r="I34" s="191">
        <f t="shared" si="24"/>
        <v>2018.2647272727272</v>
      </c>
      <c r="J34" s="142">
        <f t="shared" si="25"/>
        <v>2220.0912000000003</v>
      </c>
      <c r="K34" s="140">
        <f>'Tariffs 2021'!AZ14</f>
        <v>12</v>
      </c>
      <c r="L34" s="140">
        <f>'Tariffs 2021'!BA14</f>
        <v>0</v>
      </c>
      <c r="M34" s="140">
        <f>'Tariffs 2021'!BB14</f>
        <v>0</v>
      </c>
      <c r="N34" s="140">
        <f>'Tariffs 2021'!BC14</f>
        <v>0</v>
      </c>
      <c r="O34" s="143" t="str">
        <f t="shared" si="26"/>
        <v>Guaranteed off bill</v>
      </c>
      <c r="P34" s="143" t="str">
        <f t="shared" si="27"/>
        <v>Exclusive</v>
      </c>
      <c r="Q34" s="191">
        <f t="shared" si="28"/>
        <v>1776.07296</v>
      </c>
      <c r="R34" s="191">
        <f t="shared" si="29"/>
        <v>1776.07296</v>
      </c>
      <c r="S34" s="198">
        <f t="shared" si="30"/>
        <v>1953.6802560000001</v>
      </c>
      <c r="T34" s="198">
        <f t="shared" si="30"/>
        <v>1953.6802560000001</v>
      </c>
      <c r="U34" s="144">
        <f>'Tariffs 2021'!BL14</f>
        <v>0</v>
      </c>
      <c r="V34" s="145" t="str">
        <f>'Tariffs 2021'!BM14</f>
        <v>n</v>
      </c>
      <c r="W34" s="236"/>
      <c r="X34" s="236"/>
      <c r="Y34" s="236"/>
      <c r="Z34" s="236"/>
      <c r="AA34" s="236"/>
      <c r="AB34" s="236"/>
      <c r="AC34" s="236"/>
      <c r="AD34" s="236"/>
      <c r="AE34" s="236"/>
      <c r="AF34" s="236"/>
      <c r="AG34" s="236"/>
      <c r="AH34" s="236"/>
      <c r="AI34" s="236"/>
      <c r="AJ34" s="236"/>
      <c r="AK34" s="236"/>
      <c r="AL34" s="236"/>
      <c r="AM34" s="236"/>
      <c r="AN34" s="236"/>
      <c r="AO34" s="236"/>
      <c r="AP34" s="236"/>
      <c r="AQ34" s="236"/>
    </row>
    <row r="35" spans="1:43" x14ac:dyDescent="0.15">
      <c r="A35" s="139" t="str">
        <f>'Tariffs 2021'!K15</f>
        <v>Origin Energy</v>
      </c>
      <c r="B35" s="140" t="str">
        <f>'Tariffs 2021'!L15</f>
        <v>Go Variable</v>
      </c>
      <c r="C35" s="141">
        <f>IF('Tariffs 2021'!BP15=0,91*'Tariffs 2021'!M15/100,(91*'Tariffs 2021'!M15/100)+'Tariffs 2021'!BP15/4)</f>
        <v>83.48836363636363</v>
      </c>
      <c r="D35" s="141">
        <f>IF('Tariffs 2021'!O15="",$C$28*$C$29*'Tariffs 2021'!N15/100,IF($C$28*$C$29&gt;='Tariffs 2021'!P15,('Tariffs 2021'!P15*'Tariffs 2021'!N15/100),($C$28*$C$29*'Tariffs 2021'!N15/100)))</f>
        <v>294.5090909090909</v>
      </c>
      <c r="E35" s="141">
        <f>IF(AND('Tariffs 2021'!R15&gt;0,'Tariffs 2021'!T15&gt;0),IF(($C$28*$C$29&lt;'Tariffs 2021'!T15),(0),($C$28*$C$29-'Tariffs 2021'!T15)*'Tariffs 2021'!U15/100),IF(AND('Tariffs 2021'!R15&gt;0,'Tariffs 2021'!T15=""),IF(($C$28*$C$29&lt;'Tariffs 2021'!R15+'Tariffs 2021'!P15),(0),(($C$28*$C$29-('Tariffs 2021'!R15+'Tariffs 2021'!P15))*'Tariffs 2021'!S15/100)),IF(AND('Tariffs 2021'!P15&gt;0,'Tariffs 2021'!R15=""&gt;0),IF(($C$28&lt;'Tariffs 2021'!P15),(0),($C$28*$C$29-'Tariffs 2021'!P15)*'Tariffs 2021'!Q15/100),0)))</f>
        <v>0</v>
      </c>
      <c r="F35" s="141">
        <f>($C$28*$C$30)*'Tariffs 2021'!AE15/100</f>
        <v>65.727272727272734</v>
      </c>
      <c r="G35" s="141">
        <f t="shared" si="31"/>
        <v>443.72472727272725</v>
      </c>
      <c r="H35" s="141">
        <f t="shared" si="23"/>
        <v>1440.9454545454546</v>
      </c>
      <c r="I35" s="191">
        <f t="shared" si="24"/>
        <v>1774.898909090909</v>
      </c>
      <c r="J35" s="142">
        <f t="shared" si="25"/>
        <v>1952.3887999999999</v>
      </c>
      <c r="K35" s="140">
        <f>'Tariffs 2021'!AZ15</f>
        <v>0</v>
      </c>
      <c r="L35" s="140">
        <f>'Tariffs 2021'!BA15</f>
        <v>0</v>
      </c>
      <c r="M35" s="140">
        <f>'Tariffs 2021'!BB15</f>
        <v>0</v>
      </c>
      <c r="N35" s="140">
        <f>'Tariffs 2021'!BC15</f>
        <v>0</v>
      </c>
      <c r="O35" s="143" t="str">
        <f t="shared" si="26"/>
        <v>No discount</v>
      </c>
      <c r="P35" s="143" t="str">
        <f t="shared" si="27"/>
        <v>Inclusive</v>
      </c>
      <c r="Q35" s="191">
        <f t="shared" si="28"/>
        <v>1774.898909090909</v>
      </c>
      <c r="R35" s="191">
        <f t="shared" si="29"/>
        <v>1774.898909090909</v>
      </c>
      <c r="S35" s="198">
        <f t="shared" si="30"/>
        <v>1952.3887999999999</v>
      </c>
      <c r="T35" s="198">
        <f t="shared" si="30"/>
        <v>1952.3887999999999</v>
      </c>
      <c r="U35" s="144">
        <f>'Tariffs 2021'!BL15</f>
        <v>0</v>
      </c>
      <c r="V35" s="145" t="str">
        <f>'Tariffs 2021'!BM15</f>
        <v>n</v>
      </c>
      <c r="W35" s="236"/>
      <c r="X35" s="236"/>
      <c r="Y35" s="236"/>
      <c r="Z35" s="236"/>
      <c r="AA35" s="236"/>
      <c r="AB35" s="236"/>
      <c r="AC35" s="236"/>
      <c r="AD35" s="236"/>
      <c r="AE35" s="236"/>
      <c r="AF35" s="236"/>
      <c r="AG35" s="236"/>
      <c r="AH35" s="236"/>
      <c r="AI35" s="236"/>
      <c r="AJ35" s="236"/>
      <c r="AK35" s="236"/>
      <c r="AL35" s="236"/>
      <c r="AM35" s="236"/>
      <c r="AN35" s="236"/>
      <c r="AO35" s="236"/>
      <c r="AP35" s="236"/>
      <c r="AQ35" s="236"/>
    </row>
    <row r="36" spans="1:43" x14ac:dyDescent="0.15">
      <c r="A36" s="139" t="str">
        <f>'Tariffs 2021'!K16</f>
        <v>Red Energy</v>
      </c>
      <c r="B36" s="140" t="str">
        <f>'Tariffs 2021'!L16</f>
        <v>Living Energy Saver</v>
      </c>
      <c r="C36" s="141">
        <f>IF('Tariffs 2021'!BP16=0,91*'Tariffs 2021'!M16/100,(91*'Tariffs 2021'!M16/100)+'Tariffs 2021'!BP16/4)</f>
        <v>80.534999999999997</v>
      </c>
      <c r="D36" s="141">
        <f>IF('Tariffs 2021'!O16="",$C$28*$C$29*'Tariffs 2021'!N16/100,IF($C$28*$C$29&gt;='Tariffs 2021'!P16,('Tariffs 2021'!P16*'Tariffs 2021'!N16/100),($C$28*$C$29*'Tariffs 2021'!N16/100)))</f>
        <v>267.5272727272727</v>
      </c>
      <c r="E36" s="141">
        <f>IF(AND('Tariffs 2021'!R16&gt;0,'Tariffs 2021'!T16&gt;0),IF(($C$28*$C$29&lt;'Tariffs 2021'!T16),(0),($C$28*$C$29-'Tariffs 2021'!T16)*'Tariffs 2021'!U16/100),IF(AND('Tariffs 2021'!R16&gt;0,'Tariffs 2021'!T16=""),IF(($C$28*$C$29&lt;'Tariffs 2021'!R16+'Tariffs 2021'!P16),(0),(($C$28*$C$29-('Tariffs 2021'!R16+'Tariffs 2021'!P16))*'Tariffs 2021'!S16/100)),IF(AND('Tariffs 2021'!P16&gt;0,'Tariffs 2021'!R16=""&gt;0),IF(($C$28&lt;'Tariffs 2021'!P16),(0),($C$28*$C$29-'Tariffs 2021'!P16)*'Tariffs 2021'!Q16/100),0)))</f>
        <v>0</v>
      </c>
      <c r="F36" s="141">
        <f>($C$28*$C$30)*'Tariffs 2021'!AE16/100</f>
        <v>71.890909090909076</v>
      </c>
      <c r="G36" s="141">
        <f t="shared" si="31"/>
        <v>419.95318181818175</v>
      </c>
      <c r="H36" s="141">
        <f t="shared" si="23"/>
        <v>1357.6727272727271</v>
      </c>
      <c r="I36" s="191">
        <f t="shared" si="24"/>
        <v>1679.812727272727</v>
      </c>
      <c r="J36" s="142">
        <f t="shared" si="25"/>
        <v>1847.7939999999999</v>
      </c>
      <c r="K36" s="140">
        <f>'Tariffs 2021'!AZ16</f>
        <v>0</v>
      </c>
      <c r="L36" s="140">
        <f>'Tariffs 2021'!BA16</f>
        <v>0</v>
      </c>
      <c r="M36" s="140">
        <f>'Tariffs 2021'!BB16</f>
        <v>0</v>
      </c>
      <c r="N36" s="140">
        <f>'Tariffs 2021'!BC16</f>
        <v>0</v>
      </c>
      <c r="O36" s="143" t="str">
        <f t="shared" si="26"/>
        <v>No discount</v>
      </c>
      <c r="P36" s="143" t="str">
        <f t="shared" si="27"/>
        <v>Inclusive</v>
      </c>
      <c r="Q36" s="191">
        <f t="shared" si="28"/>
        <v>1679.812727272727</v>
      </c>
      <c r="R36" s="191">
        <f t="shared" si="29"/>
        <v>1679.812727272727</v>
      </c>
      <c r="S36" s="198">
        <f t="shared" si="30"/>
        <v>1847.7939999999999</v>
      </c>
      <c r="T36" s="198">
        <f t="shared" si="30"/>
        <v>1847.7939999999999</v>
      </c>
      <c r="U36" s="144">
        <f>'Tariffs 2021'!BL16</f>
        <v>0</v>
      </c>
      <c r="V36" s="145" t="str">
        <f>'Tariffs 2021'!BM16</f>
        <v>n</v>
      </c>
      <c r="W36" s="236"/>
      <c r="X36" s="236"/>
      <c r="Y36" s="236"/>
      <c r="Z36" s="236"/>
      <c r="AA36" s="236"/>
      <c r="AB36" s="236"/>
      <c r="AC36" s="236"/>
      <c r="AD36" s="236"/>
      <c r="AE36" s="236"/>
      <c r="AF36" s="236"/>
      <c r="AG36" s="236"/>
      <c r="AH36" s="236"/>
      <c r="AI36" s="236"/>
      <c r="AJ36" s="236"/>
      <c r="AK36" s="236"/>
      <c r="AL36" s="236"/>
      <c r="AM36" s="236"/>
      <c r="AN36" s="236"/>
      <c r="AO36" s="236"/>
      <c r="AP36" s="236"/>
      <c r="AQ36" s="236"/>
    </row>
    <row r="37" spans="1:43" x14ac:dyDescent="0.15">
      <c r="A37" s="139" t="str">
        <f>'Tariffs 2021'!K18</f>
        <v>Energy Locals</v>
      </c>
      <c r="B37" s="140" t="str">
        <f>'Tariffs 2021'!L18</f>
        <v>Online Member</v>
      </c>
      <c r="C37" s="141">
        <f>IF('Tariffs 2021'!BP18=0,91*'Tariffs 2021'!M18/100,(91*'Tariffs 2021'!M18/100)+'Tariffs 2021'!BP18/4)</f>
        <v>91.681818181818173</v>
      </c>
      <c r="D37" s="141">
        <f>IF('Tariffs 2021'!O18="",$C$28*$C$29*'Tariffs 2021'!N18/100,IF($C$28*$C$29&gt;='Tariffs 2021'!P18,('Tariffs 2021'!P18*'Tariffs 2021'!N18/100),($C$28*$C$29*'Tariffs 2021'!N18/100)))</f>
        <v>311.81818181818176</v>
      </c>
      <c r="E37" s="141">
        <f>IF(AND('Tariffs 2021'!R18&gt;0,'Tariffs 2021'!T18&gt;0),IF(($C$28*$C$29&lt;'Tariffs 2021'!T18),(0),($C$28*$C$29-'Tariffs 2021'!T18)*'Tariffs 2021'!U18/100),IF(AND('Tariffs 2021'!R18&gt;0,'Tariffs 2021'!T18=""),IF(($C$28*$C$29&lt;'Tariffs 2021'!R18+'Tariffs 2021'!P18),(0),(($C$28*$C$29-('Tariffs 2021'!R18+'Tariffs 2021'!P18))*'Tariffs 2021'!S18/100)),IF(AND('Tariffs 2021'!P18&gt;0,'Tariffs 2021'!R18=""&gt;0),IF(($C$28&lt;'Tariffs 2021'!P18),(0),($C$28*$C$29-'Tariffs 2021'!P18)*'Tariffs 2021'!Q18/100),0)))</f>
        <v>0</v>
      </c>
      <c r="F37" s="141">
        <f>($C$28*$C$30)*'Tariffs 2021'!AE18/100</f>
        <v>81.818181818181813</v>
      </c>
      <c r="G37" s="141">
        <f t="shared" si="31"/>
        <v>485.31818181818176</v>
      </c>
      <c r="H37" s="141">
        <f t="shared" si="23"/>
        <v>1574.5454545454543</v>
      </c>
      <c r="I37" s="191">
        <f t="shared" si="24"/>
        <v>1941.272727272727</v>
      </c>
      <c r="J37" s="142">
        <f t="shared" si="25"/>
        <v>2135.4</v>
      </c>
      <c r="K37" s="140">
        <f>'Tariffs 2021'!AZ18</f>
        <v>0</v>
      </c>
      <c r="L37" s="140">
        <f>'Tariffs 2021'!BA18</f>
        <v>0</v>
      </c>
      <c r="M37" s="140">
        <f>'Tariffs 2021'!BB18</f>
        <v>0</v>
      </c>
      <c r="N37" s="140">
        <f>'Tariffs 2021'!BC18</f>
        <v>0</v>
      </c>
      <c r="O37" s="143" t="str">
        <f t="shared" si="26"/>
        <v>No discount</v>
      </c>
      <c r="P37" s="143" t="str">
        <f t="shared" si="27"/>
        <v>Exclusive</v>
      </c>
      <c r="Q37" s="191">
        <f t="shared" si="28"/>
        <v>1941.272727272727</v>
      </c>
      <c r="R37" s="191">
        <f t="shared" si="29"/>
        <v>1941.272727272727</v>
      </c>
      <c r="S37" s="198">
        <f t="shared" si="30"/>
        <v>2135.4</v>
      </c>
      <c r="T37" s="198">
        <f t="shared" si="30"/>
        <v>2135.4</v>
      </c>
      <c r="U37" s="144">
        <f>'Tariffs 2021'!BL18</f>
        <v>0</v>
      </c>
      <c r="V37" s="145" t="str">
        <f>'Tariffs 2021'!BM18</f>
        <v>n</v>
      </c>
      <c r="W37" s="236"/>
      <c r="X37" s="236"/>
      <c r="Y37" s="236"/>
      <c r="Z37" s="236"/>
      <c r="AA37" s="236"/>
      <c r="AB37" s="236"/>
      <c r="AC37" s="236"/>
      <c r="AD37" s="236"/>
      <c r="AE37" s="236"/>
      <c r="AF37" s="236"/>
      <c r="AG37" s="236"/>
      <c r="AH37" s="236"/>
      <c r="AI37" s="236"/>
      <c r="AJ37" s="236"/>
      <c r="AK37" s="236"/>
      <c r="AL37" s="236"/>
      <c r="AM37" s="236"/>
      <c r="AN37" s="236"/>
      <c r="AO37" s="236"/>
      <c r="AP37" s="236"/>
      <c r="AQ37" s="236"/>
    </row>
    <row r="38" spans="1:43" x14ac:dyDescent="0.15">
      <c r="A38" s="139" t="str">
        <f>'Tariffs 2021'!K19</f>
        <v>Radian Energy</v>
      </c>
      <c r="B38" s="140" t="str">
        <f>'Tariffs 2021'!L19</f>
        <v>Grid to Go</v>
      </c>
      <c r="C38" s="141">
        <f>IF('Tariffs 2021'!BP19=0,91*'Tariffs 2021'!M19/100,(91*'Tariffs 2021'!M19/100)+'Tariffs 2021'!BP19/4)</f>
        <v>60.97</v>
      </c>
      <c r="D38" s="141">
        <f>IF('Tariffs 2021'!O19="",$C$28*$C$29*'Tariffs 2021'!N19/100,IF($C$28*$C$29&gt;='Tariffs 2021'!P19,('Tariffs 2021'!P19*'Tariffs 2021'!N19/100),($C$28*$C$29*'Tariffs 2021'!N19/100)))</f>
        <v>245</v>
      </c>
      <c r="E38" s="141">
        <f>IF(AND('Tariffs 2021'!R19&gt;0,'Tariffs 2021'!T19&gt;0),IF(($C$28*$C$29&lt;'Tariffs 2021'!T19),(0),($C$28*$C$29-'Tariffs 2021'!T19)*'Tariffs 2021'!U19/100),IF(AND('Tariffs 2021'!R19&gt;0,'Tariffs 2021'!T19=""),IF(($C$28*$C$29&lt;'Tariffs 2021'!R19+'Tariffs 2021'!P19),(0),(($C$28*$C$29-('Tariffs 2021'!R19+'Tariffs 2021'!P19))*'Tariffs 2021'!S19/100)),IF(AND('Tariffs 2021'!P19&gt;0,'Tariffs 2021'!R19=""&gt;0),IF(($C$28&lt;'Tariffs 2021'!P19),(0),($C$28*$C$29-'Tariffs 2021'!P19)*'Tariffs 2021'!Q19/100),0)))</f>
        <v>0</v>
      </c>
      <c r="F38" s="141">
        <f>($C$28*$C$30)*'Tariffs 2021'!AE19/100</f>
        <v>71.999999999999986</v>
      </c>
      <c r="G38" s="141">
        <f t="shared" ref="G38" si="32">SUM(C38:F38)</f>
        <v>377.97</v>
      </c>
      <c r="H38" s="141">
        <f t="shared" ref="H38" si="33">(G38-C38)*4</f>
        <v>1268</v>
      </c>
      <c r="I38" s="191">
        <f t="shared" ref="I38" si="34">G38*4</f>
        <v>1511.88</v>
      </c>
      <c r="J38" s="142">
        <f t="shared" ref="J38" si="35">I38*1.1</f>
        <v>1663.0680000000002</v>
      </c>
      <c r="K38" s="140">
        <f>'Tariffs 2021'!AZ19</f>
        <v>0</v>
      </c>
      <c r="L38" s="140">
        <f>'Tariffs 2021'!BA19</f>
        <v>0</v>
      </c>
      <c r="M38" s="140">
        <f>'Tariffs 2021'!BB19</f>
        <v>0</v>
      </c>
      <c r="N38" s="140">
        <f>'Tariffs 2021'!BC19</f>
        <v>0</v>
      </c>
      <c r="O38" s="143" t="str">
        <f t="shared" ref="O38" si="36">IF(SUM(K38:N38)=0,"No discount",IF(K38&gt;0,"Guaranteed off bill",IF(L38&gt;0,"Guaranteed off usage",IF(M38&gt;0,"Pay-on-time off bill","Pay-on-time off usage"))))</f>
        <v>No discount</v>
      </c>
      <c r="P38" s="143" t="str">
        <f t="shared" ref="P38" si="37">IF(OR(A38="Origin Energy",A38="Red Energy",A38="Powershop"),"Inclusive","Exclusive")</f>
        <v>Exclusive</v>
      </c>
      <c r="Q38" s="191">
        <f t="shared" ref="Q38" si="38">IF(AND(O38="Guaranteed off bill",P38="Inclusive"),((I38*1.1)-((I38*1.1)*K38/100))/1.1,IF(AND(O38="Guaranteed off usage",P38="Inclusive"),((I38*1.1)-((H38*1.1)*L38/100))/1.1,IF(AND(O38="Guaranteed off bill",P38="Exclusive"),I38-(I38*K38/100),IF(AND(O38="Guaranteed off usage",P38="Exclusive"),I38-(H38*L38/100),IF(P38="Inclusive",((I38*1.1))/1.1,I38)))))</f>
        <v>1511.88</v>
      </c>
      <c r="R38" s="191">
        <f t="shared" ref="R38" si="39">IF(AND(O38="Pay-on-time off bill",P38="Inclusive"),((Q38*1.1)-((Q38*1.1)*M38/100))/1.1,IF(AND(O38="Pay-on-time off usage",P38="Inclusive"),((Q38*1.1)-((H38*1.1)*N38/100))/1.1,IF(AND(O38="Pay-on-time off bill",P38="Exclusive"),Q38-(Q38*M38/100),IF(AND(O38="Pay-on-time off usage",P38="Exclusive"),Q38-(H38*N38/100),IF(P38="Inclusive",((Q38*1.1))/1.1,Q38)))))</f>
        <v>1511.88</v>
      </c>
      <c r="S38" s="198">
        <f t="shared" ref="S38" si="40">Q38*1.1</f>
        <v>1663.0680000000002</v>
      </c>
      <c r="T38" s="198">
        <f t="shared" ref="T38" si="41">R38*1.1</f>
        <v>1663.0680000000002</v>
      </c>
      <c r="U38" s="144">
        <f>'Tariffs 2021'!BL19</f>
        <v>0</v>
      </c>
      <c r="V38" s="145" t="str">
        <f>'Tariffs 2021'!BM19</f>
        <v>n</v>
      </c>
      <c r="W38" s="236"/>
      <c r="X38" s="236"/>
      <c r="Y38" s="236"/>
      <c r="Z38" s="236"/>
      <c r="AA38" s="236"/>
      <c r="AB38" s="236"/>
      <c r="AC38" s="236"/>
      <c r="AD38" s="236"/>
      <c r="AE38" s="236"/>
      <c r="AF38" s="236"/>
      <c r="AG38" s="236"/>
      <c r="AH38" s="236"/>
      <c r="AI38" s="236"/>
      <c r="AJ38" s="236"/>
      <c r="AK38" s="236"/>
      <c r="AL38" s="236"/>
      <c r="AM38" s="236"/>
      <c r="AN38" s="236"/>
      <c r="AO38" s="236"/>
      <c r="AP38" s="236"/>
      <c r="AQ38" s="236"/>
    </row>
    <row r="39" spans="1:43" x14ac:dyDescent="0.15">
      <c r="A39" s="234"/>
      <c r="B39" s="234"/>
      <c r="C39" s="234"/>
      <c r="D39" s="234"/>
      <c r="E39" s="234"/>
      <c r="F39" s="234"/>
      <c r="G39" s="234"/>
      <c r="H39" s="234"/>
      <c r="I39" s="234"/>
      <c r="J39" s="234"/>
      <c r="K39" s="234"/>
      <c r="L39" s="234"/>
      <c r="M39" s="234"/>
      <c r="N39" s="234"/>
      <c r="O39" s="234"/>
      <c r="P39" s="234"/>
      <c r="Q39" s="234"/>
      <c r="R39" s="234"/>
      <c r="S39" s="234"/>
      <c r="T39" s="234"/>
      <c r="U39" s="234"/>
      <c r="V39" s="234"/>
      <c r="W39" s="236"/>
      <c r="X39" s="236"/>
      <c r="Y39" s="236"/>
      <c r="Z39" s="236"/>
      <c r="AA39" s="236"/>
      <c r="AB39" s="236"/>
      <c r="AC39" s="236"/>
      <c r="AD39" s="236"/>
      <c r="AE39" s="236"/>
      <c r="AF39" s="236"/>
      <c r="AG39" s="236"/>
      <c r="AH39" s="236"/>
      <c r="AI39" s="236"/>
      <c r="AJ39" s="236"/>
      <c r="AK39" s="236"/>
      <c r="AL39" s="236"/>
      <c r="AM39" s="236"/>
      <c r="AN39" s="236"/>
      <c r="AO39" s="236"/>
      <c r="AP39" s="236"/>
      <c r="AQ39" s="236"/>
    </row>
    <row r="40" spans="1:43" ht="15" thickBot="1" x14ac:dyDescent="0.2">
      <c r="A40" s="234"/>
      <c r="B40" s="234"/>
      <c r="C40" s="234"/>
      <c r="D40" s="234"/>
      <c r="E40" s="234"/>
      <c r="F40" s="234"/>
      <c r="G40" s="234"/>
      <c r="H40" s="234"/>
      <c r="I40" s="234"/>
      <c r="J40" s="234"/>
      <c r="K40" s="234"/>
      <c r="L40" s="234"/>
      <c r="M40" s="234"/>
      <c r="N40" s="234"/>
      <c r="O40" s="234"/>
      <c r="P40" s="234"/>
      <c r="Q40" s="234"/>
      <c r="R40" s="234"/>
      <c r="S40" s="234"/>
      <c r="T40" s="234"/>
      <c r="U40" s="234"/>
      <c r="V40" s="234"/>
      <c r="W40" s="236"/>
      <c r="X40" s="236"/>
      <c r="Y40" s="236"/>
      <c r="Z40" s="236"/>
      <c r="AA40" s="236"/>
      <c r="AB40" s="236"/>
      <c r="AC40" s="236"/>
      <c r="AD40" s="236"/>
      <c r="AE40" s="236"/>
      <c r="AF40" s="236"/>
      <c r="AG40" s="236"/>
      <c r="AH40" s="236"/>
      <c r="AI40" s="236"/>
      <c r="AJ40" s="236"/>
      <c r="AK40" s="236"/>
      <c r="AL40" s="236"/>
      <c r="AM40" s="236"/>
      <c r="AN40" s="236"/>
      <c r="AO40" s="236"/>
      <c r="AP40" s="236"/>
      <c r="AQ40" s="236"/>
    </row>
    <row r="41" spans="1:43" x14ac:dyDescent="0.15">
      <c r="A41" s="78" t="s">
        <v>353</v>
      </c>
      <c r="B41" s="79"/>
      <c r="C41" s="79"/>
      <c r="D41" s="79"/>
      <c r="E41" s="79"/>
      <c r="F41" s="79"/>
      <c r="G41" s="79"/>
      <c r="H41" s="79"/>
      <c r="I41" s="79"/>
      <c r="J41" s="79"/>
      <c r="K41" s="79"/>
      <c r="L41" s="79"/>
      <c r="M41" s="79"/>
      <c r="N41" s="79"/>
      <c r="O41" s="79"/>
      <c r="P41" s="79"/>
      <c r="Q41" s="79"/>
      <c r="R41" s="79"/>
      <c r="S41" s="79"/>
      <c r="T41" s="79"/>
      <c r="U41" s="79"/>
      <c r="V41" s="80"/>
      <c r="W41" s="236"/>
      <c r="X41" s="236"/>
      <c r="Y41" s="236"/>
      <c r="Z41" s="236"/>
      <c r="AA41" s="236"/>
      <c r="AB41" s="236"/>
      <c r="AC41" s="236"/>
      <c r="AD41" s="236"/>
      <c r="AE41" s="236"/>
      <c r="AF41" s="236"/>
      <c r="AG41" s="236"/>
      <c r="AH41" s="236"/>
      <c r="AI41" s="236"/>
      <c r="AJ41" s="236"/>
      <c r="AK41" s="236"/>
      <c r="AL41" s="236"/>
      <c r="AM41" s="236"/>
      <c r="AN41" s="236"/>
      <c r="AO41" s="236"/>
      <c r="AP41" s="236"/>
      <c r="AQ41" s="236"/>
    </row>
    <row r="42" spans="1:43" x14ac:dyDescent="0.15">
      <c r="A42" s="81" t="s">
        <v>107</v>
      </c>
      <c r="B42" s="32"/>
      <c r="C42" s="101">
        <v>2000</v>
      </c>
      <c r="D42" s="32"/>
      <c r="E42" s="32"/>
      <c r="F42" s="32"/>
      <c r="G42" s="32"/>
      <c r="H42" s="32"/>
      <c r="I42" s="32"/>
      <c r="J42" s="32"/>
      <c r="K42" s="32"/>
      <c r="L42" s="32"/>
      <c r="M42" s="32"/>
      <c r="N42" s="32"/>
      <c r="O42" s="32"/>
      <c r="P42" s="32"/>
      <c r="Q42" s="32"/>
      <c r="R42" s="32"/>
      <c r="S42" s="32"/>
      <c r="T42" s="32"/>
      <c r="U42" s="32"/>
      <c r="V42" s="82"/>
      <c r="W42" s="236"/>
      <c r="X42" s="236"/>
      <c r="Y42" s="236"/>
      <c r="Z42" s="236"/>
      <c r="AA42" s="236"/>
      <c r="AB42" s="236"/>
      <c r="AC42" s="236"/>
      <c r="AD42" s="236"/>
      <c r="AE42" s="236"/>
      <c r="AF42" s="236"/>
      <c r="AG42" s="236"/>
      <c r="AH42" s="236"/>
      <c r="AI42" s="236"/>
      <c r="AJ42" s="236"/>
      <c r="AK42" s="236"/>
      <c r="AL42" s="236"/>
      <c r="AM42" s="236"/>
      <c r="AN42" s="236"/>
      <c r="AO42" s="236"/>
      <c r="AP42" s="236"/>
      <c r="AQ42" s="236"/>
    </row>
    <row r="43" spans="1:43" x14ac:dyDescent="0.15">
      <c r="A43" s="81" t="s">
        <v>207</v>
      </c>
      <c r="B43" s="32"/>
      <c r="C43" s="102">
        <v>0.2</v>
      </c>
      <c r="D43" s="32"/>
      <c r="E43" s="32"/>
      <c r="F43" s="32"/>
      <c r="G43" s="32"/>
      <c r="H43" s="32"/>
      <c r="I43" s="32"/>
      <c r="J43" s="32"/>
      <c r="K43" s="32"/>
      <c r="L43" s="32"/>
      <c r="M43" s="32"/>
      <c r="N43" s="32"/>
      <c r="O43" s="32"/>
      <c r="P43" s="32"/>
      <c r="Q43" s="32"/>
      <c r="R43" s="32"/>
      <c r="S43" s="32"/>
      <c r="T43" s="32"/>
      <c r="U43" s="32"/>
      <c r="V43" s="82"/>
      <c r="W43" s="236"/>
      <c r="X43" s="236"/>
      <c r="Y43" s="236"/>
      <c r="Z43" s="236"/>
      <c r="AA43" s="236"/>
      <c r="AB43" s="236"/>
      <c r="AC43" s="236"/>
      <c r="AD43" s="236"/>
      <c r="AE43" s="236"/>
      <c r="AF43" s="236"/>
      <c r="AG43" s="236"/>
      <c r="AH43" s="236"/>
      <c r="AI43" s="236"/>
      <c r="AJ43" s="236"/>
      <c r="AK43" s="236"/>
      <c r="AL43" s="236"/>
      <c r="AM43" s="236"/>
      <c r="AN43" s="236"/>
      <c r="AO43" s="236"/>
      <c r="AP43" s="236"/>
      <c r="AQ43" s="236"/>
    </row>
    <row r="44" spans="1:43" x14ac:dyDescent="0.15">
      <c r="A44" s="81" t="s">
        <v>354</v>
      </c>
      <c r="B44" s="32"/>
      <c r="C44" s="102">
        <v>0.5</v>
      </c>
      <c r="D44" s="32"/>
      <c r="E44" s="32"/>
      <c r="F44" s="32"/>
      <c r="G44" s="32"/>
      <c r="H44" s="32"/>
      <c r="I44" s="32"/>
      <c r="J44" s="32"/>
      <c r="K44" s="32"/>
      <c r="L44" s="32"/>
      <c r="M44" s="32"/>
      <c r="N44" s="32"/>
      <c r="O44" s="32"/>
      <c r="P44" s="32"/>
      <c r="Q44" s="32"/>
      <c r="R44" s="32"/>
      <c r="S44" s="32"/>
      <c r="T44" s="32"/>
      <c r="U44" s="32"/>
      <c r="V44" s="82"/>
      <c r="W44" s="236"/>
      <c r="X44" s="236"/>
      <c r="Y44" s="236"/>
      <c r="Z44" s="236"/>
      <c r="AA44" s="236"/>
      <c r="AB44" s="236"/>
      <c r="AC44" s="236"/>
      <c r="AD44" s="236"/>
      <c r="AE44" s="236"/>
      <c r="AF44" s="236"/>
      <c r="AG44" s="236"/>
      <c r="AH44" s="236"/>
      <c r="AI44" s="236"/>
      <c r="AJ44" s="236"/>
      <c r="AK44" s="236"/>
      <c r="AL44" s="236"/>
      <c r="AM44" s="236"/>
      <c r="AN44" s="236"/>
      <c r="AO44" s="236"/>
      <c r="AP44" s="236"/>
      <c r="AQ44" s="236"/>
    </row>
    <row r="45" spans="1:43" x14ac:dyDescent="0.15">
      <c r="A45" s="81" t="s">
        <v>208</v>
      </c>
      <c r="B45" s="32"/>
      <c r="C45" s="102">
        <v>0.3</v>
      </c>
      <c r="D45" s="32"/>
      <c r="E45" s="32"/>
      <c r="F45" s="32"/>
      <c r="G45" s="32"/>
      <c r="H45" s="32"/>
      <c r="I45" s="32"/>
      <c r="J45" s="32"/>
      <c r="K45" s="32"/>
      <c r="L45" s="32"/>
      <c r="M45" s="32"/>
      <c r="N45" s="32"/>
      <c r="O45" s="32"/>
      <c r="P45" s="32"/>
      <c r="Q45" s="32"/>
      <c r="R45" s="32"/>
      <c r="S45" s="32"/>
      <c r="T45" s="32"/>
      <c r="U45" s="32"/>
      <c r="V45" s="82"/>
      <c r="W45" s="236"/>
      <c r="X45" s="236"/>
      <c r="Y45" s="236"/>
      <c r="Z45" s="236"/>
      <c r="AA45" s="236"/>
      <c r="AB45" s="236"/>
      <c r="AC45" s="236"/>
      <c r="AD45" s="236"/>
      <c r="AE45" s="236"/>
      <c r="AF45" s="236"/>
      <c r="AG45" s="236"/>
      <c r="AH45" s="236"/>
      <c r="AI45" s="236"/>
      <c r="AJ45" s="236"/>
      <c r="AK45" s="236"/>
      <c r="AL45" s="236"/>
      <c r="AM45" s="236"/>
      <c r="AN45" s="236"/>
      <c r="AO45" s="236"/>
      <c r="AP45" s="236"/>
      <c r="AQ45" s="236"/>
    </row>
    <row r="46" spans="1:43" x14ac:dyDescent="0.15">
      <c r="A46" s="81"/>
      <c r="B46" s="32"/>
      <c r="C46" s="32"/>
      <c r="D46" s="32"/>
      <c r="E46" s="32"/>
      <c r="F46" s="32"/>
      <c r="G46" s="32"/>
      <c r="H46" s="32"/>
      <c r="I46" s="32"/>
      <c r="J46" s="32"/>
      <c r="K46" s="32"/>
      <c r="L46" s="32"/>
      <c r="M46" s="32"/>
      <c r="N46" s="32"/>
      <c r="O46" s="32"/>
      <c r="P46" s="32"/>
      <c r="Q46" s="32"/>
      <c r="R46" s="32"/>
      <c r="S46" s="32"/>
      <c r="T46" s="32"/>
      <c r="U46" s="32"/>
      <c r="V46" s="82"/>
      <c r="W46" s="236"/>
      <c r="X46" s="236"/>
      <c r="Y46" s="236"/>
      <c r="Z46" s="236"/>
      <c r="AA46" s="236"/>
      <c r="AB46" s="236"/>
      <c r="AC46" s="236"/>
      <c r="AD46" s="236"/>
      <c r="AE46" s="236"/>
      <c r="AF46" s="236"/>
      <c r="AG46" s="236"/>
      <c r="AH46" s="236"/>
      <c r="AI46" s="236"/>
      <c r="AJ46" s="236"/>
      <c r="AK46" s="236"/>
      <c r="AL46" s="236"/>
      <c r="AM46" s="236"/>
      <c r="AN46" s="236"/>
      <c r="AO46" s="236"/>
      <c r="AP46" s="236"/>
      <c r="AQ46" s="236"/>
    </row>
    <row r="47" spans="1:43" ht="75" x14ac:dyDescent="0.15">
      <c r="A47" s="179" t="s">
        <v>112</v>
      </c>
      <c r="B47" s="180" t="s">
        <v>108</v>
      </c>
      <c r="C47" s="186" t="s">
        <v>109</v>
      </c>
      <c r="D47" s="186" t="s">
        <v>341</v>
      </c>
      <c r="E47" s="186" t="s">
        <v>355</v>
      </c>
      <c r="F47" s="186" t="s">
        <v>190</v>
      </c>
      <c r="G47" s="186" t="s">
        <v>6</v>
      </c>
      <c r="H47" s="189" t="s">
        <v>343</v>
      </c>
      <c r="I47" s="190" t="s">
        <v>201</v>
      </c>
      <c r="J47" s="181" t="s">
        <v>344</v>
      </c>
      <c r="K47" s="183" t="s">
        <v>203</v>
      </c>
      <c r="L47" s="183" t="s">
        <v>232</v>
      </c>
      <c r="M47" s="183" t="s">
        <v>233</v>
      </c>
      <c r="N47" s="183" t="s">
        <v>234</v>
      </c>
      <c r="O47" s="194" t="s">
        <v>345</v>
      </c>
      <c r="P47" s="194" t="s">
        <v>346</v>
      </c>
      <c r="Q47" s="193" t="s">
        <v>347</v>
      </c>
      <c r="R47" s="193" t="s">
        <v>348</v>
      </c>
      <c r="S47" s="184" t="s">
        <v>230</v>
      </c>
      <c r="T47" s="184" t="s">
        <v>231</v>
      </c>
      <c r="U47" s="183" t="s">
        <v>129</v>
      </c>
      <c r="V47" s="185" t="s">
        <v>130</v>
      </c>
      <c r="W47" s="236"/>
      <c r="X47" s="236"/>
      <c r="Y47" s="236"/>
      <c r="Z47" s="236"/>
      <c r="AA47" s="236"/>
      <c r="AB47" s="236"/>
      <c r="AC47" s="236"/>
      <c r="AD47" s="236"/>
      <c r="AE47" s="236"/>
      <c r="AF47" s="236"/>
      <c r="AG47" s="236"/>
      <c r="AH47" s="236"/>
      <c r="AI47" s="236"/>
      <c r="AJ47" s="236"/>
      <c r="AK47" s="236"/>
      <c r="AL47" s="236"/>
      <c r="AM47" s="236"/>
      <c r="AN47" s="236"/>
      <c r="AO47" s="236"/>
      <c r="AP47" s="236"/>
      <c r="AQ47" s="236"/>
    </row>
    <row r="48" spans="1:43" x14ac:dyDescent="0.15">
      <c r="A48" s="139" t="str">
        <f>'Tariffs 2021'!K20</f>
        <v>ActewAGL</v>
      </c>
      <c r="B48" s="140" t="str">
        <f>'Tariffs 2021'!L20</f>
        <v xml:space="preserve">Max. Reward </v>
      </c>
      <c r="C48" s="141">
        <f>IF('Tariffs 2021'!BP20=0,91*'Tariffs 2021'!M20/100,(91*'Tariffs 2021'!M20/100)+'Tariffs 2021'!BP20/4)</f>
        <v>85.312499999999986</v>
      </c>
      <c r="D48" s="141">
        <f>IF('Tariffs 2021'!O20="",$C$42*$C$43*'Tariffs 2021'!N20/100,IF($C$42*$C$43&gt;='Tariffs 2021'!P20,('Tariffs 2021'!P20*'Tariffs 2021'!N20/100),($C$42*$C$43*'Tariffs 2021'!N20/100)))</f>
        <v>136.11999999999998</v>
      </c>
      <c r="E48" s="141">
        <f>($C$42*$C$44)*'Tariffs 2021'!AH20/100</f>
        <v>236.19999999999996</v>
      </c>
      <c r="F48" s="141">
        <f>($C$42*$C$45)*'Tariffs 2021'!W20/100</f>
        <v>119.7</v>
      </c>
      <c r="G48" s="141">
        <f>SUM(C48:F48)</f>
        <v>577.33249999999998</v>
      </c>
      <c r="H48" s="141">
        <f t="shared" ref="H48:H53" si="42">(G48-C48)*4</f>
        <v>1968.08</v>
      </c>
      <c r="I48" s="191">
        <f t="shared" ref="I48:I53" si="43">G48*4</f>
        <v>2309.33</v>
      </c>
      <c r="J48" s="142">
        <f>I48*1.1</f>
        <v>2540.2629999999999</v>
      </c>
      <c r="K48" s="140">
        <f>'Tariffs 2021'!AZ20</f>
        <v>0</v>
      </c>
      <c r="L48" s="140">
        <f>'Tariffs 2021'!BA20</f>
        <v>15</v>
      </c>
      <c r="M48" s="140">
        <f>'Tariffs 2021'!BB20</f>
        <v>0</v>
      </c>
      <c r="N48" s="140">
        <f>'Tariffs 2021'!BC20</f>
        <v>0</v>
      </c>
      <c r="O48" s="143" t="str">
        <f t="shared" ref="O48:O53" si="44">IF(SUM(K48:N48)=0,"No discount",IF(K48&gt;0,"Guaranteed off bill",IF(L48&gt;0,"Guaranteed off usage",IF(M48&gt;0,"Pay-on-time off bill","Pay-on-time off usage"))))</f>
        <v>Guaranteed off usage</v>
      </c>
      <c r="P48" s="143" t="str">
        <f t="shared" ref="P48:P53" si="45">IF(OR(A48="Origin Energy",A48="Red Energy",A48="Powershop"),"Inclusive","Exclusive")</f>
        <v>Exclusive</v>
      </c>
      <c r="Q48" s="191">
        <f t="shared" ref="Q48:Q53" si="46">IF(AND(O48="Guaranteed off bill",P48="Inclusive"),((I48*1.1)-((I48*1.1)*K48/100))/1.1,IF(AND(O48="Guaranteed off usage",P48="Inclusive"),((I48*1.1)-((H48*1.1)*L48/100))/1.1,IF(AND(O48="Guaranteed off bill",P48="Exclusive"),I48-(I48*K48/100),IF(AND(O48="Guaranteed off usage",P48="Exclusive"),I48-(H48*L48/100),IF(P48="Inclusive",((I48*1.1))/1.1,I48)))))</f>
        <v>2014.1179999999999</v>
      </c>
      <c r="R48" s="191">
        <f t="shared" ref="R48:R53" si="47">IF(AND(O48="Pay-on-time off bill",P48="Inclusive"),((Q48*1.1)-((Q48*1.1)*M48/100))/1.1,IF(AND(O48="Pay-on-time off usage",P48="Inclusive"),((Q48*1.1)-((H48*1.1)*N48/100))/1.1,IF(AND(O48="Pay-on-time off bill",P48="Exclusive"),Q48-(Q48*M48/100),IF(AND(O48="Pay-on-time off usage",P48="Exclusive"),Q48-(H48*N48/100),IF(P48="Inclusive",((Q48*1.1))/1.1,Q48)))))</f>
        <v>2014.1179999999999</v>
      </c>
      <c r="S48" s="197">
        <f t="shared" ref="S48:T53" si="48">Q48*1.1</f>
        <v>2215.5298000000003</v>
      </c>
      <c r="T48" s="197">
        <f t="shared" si="48"/>
        <v>2215.5298000000003</v>
      </c>
      <c r="U48" s="144">
        <f>'Tariffs 2021'!BL20</f>
        <v>12</v>
      </c>
      <c r="V48" s="145" t="str">
        <f>'Tariffs 2021'!BM20</f>
        <v>n</v>
      </c>
      <c r="W48" s="236"/>
      <c r="X48" s="236"/>
      <c r="Y48" s="236"/>
      <c r="Z48" s="236"/>
      <c r="AA48" s="236"/>
      <c r="AB48" s="236"/>
      <c r="AC48" s="236"/>
      <c r="AD48" s="236"/>
      <c r="AE48" s="236"/>
      <c r="AF48" s="236"/>
      <c r="AG48" s="236"/>
      <c r="AH48" s="236"/>
      <c r="AI48" s="236"/>
      <c r="AJ48" s="236"/>
      <c r="AK48" s="236"/>
      <c r="AL48" s="236"/>
      <c r="AM48" s="236"/>
      <c r="AN48" s="236"/>
      <c r="AO48" s="236"/>
      <c r="AP48" s="236"/>
      <c r="AQ48" s="236"/>
    </row>
    <row r="49" spans="1:43" x14ac:dyDescent="0.15">
      <c r="A49" s="139" t="str">
        <f>'Tariffs 2021'!K21</f>
        <v>EnergyAustralia</v>
      </c>
      <c r="B49" s="140" t="str">
        <f>'Tariffs 2021'!L21</f>
        <v>Total Plan Home</v>
      </c>
      <c r="C49" s="141">
        <f>IF('Tariffs 2021'!BP21=0,91*'Tariffs 2021'!M21/100,(91*'Tariffs 2021'!M21/100)+'Tariffs 2021'!BP21/4)</f>
        <v>69.978999999999999</v>
      </c>
      <c r="D49" s="141">
        <f>IF('Tariffs 2021'!O21="",$C$42*$C$43*'Tariffs 2021'!N21/100,IF($C$42*$C$43&gt;='Tariffs 2021'!P21,('Tariffs 2021'!P21*'Tariffs 2021'!N21/100),($C$42*$C$43*'Tariffs 2021'!N21/100)))</f>
        <v>123.85454545454546</v>
      </c>
      <c r="E49" s="141">
        <f>($C$42*$C$44)*'Tariffs 2021'!AH21/100</f>
        <v>212.54545454545448</v>
      </c>
      <c r="F49" s="141">
        <f>($C$42*$C$45)*'Tariffs 2021'!W21/100</f>
        <v>88.527272727272717</v>
      </c>
      <c r="G49" s="141">
        <f t="shared" ref="G49:G53" si="49">SUM(C49:F49)</f>
        <v>494.90627272727261</v>
      </c>
      <c r="H49" s="141">
        <f t="shared" si="42"/>
        <v>1699.7090909090905</v>
      </c>
      <c r="I49" s="191">
        <f t="shared" si="43"/>
        <v>1979.6250909090904</v>
      </c>
      <c r="J49" s="142">
        <f>I49*1.1</f>
        <v>2177.5875999999998</v>
      </c>
      <c r="K49" s="140">
        <f>'Tariffs 2021'!AZ21</f>
        <v>12</v>
      </c>
      <c r="L49" s="140">
        <f>'Tariffs 2021'!BA21</f>
        <v>0</v>
      </c>
      <c r="M49" s="140">
        <f>'Tariffs 2021'!BB21</f>
        <v>0</v>
      </c>
      <c r="N49" s="140">
        <f>'Tariffs 2021'!BC21</f>
        <v>0</v>
      </c>
      <c r="O49" s="143" t="str">
        <f t="shared" si="44"/>
        <v>Guaranteed off bill</v>
      </c>
      <c r="P49" s="143" t="str">
        <f t="shared" si="45"/>
        <v>Exclusive</v>
      </c>
      <c r="Q49" s="191">
        <f t="shared" si="46"/>
        <v>1742.0700799999995</v>
      </c>
      <c r="R49" s="191">
        <f t="shared" si="47"/>
        <v>1742.0700799999995</v>
      </c>
      <c r="S49" s="198">
        <f t="shared" si="48"/>
        <v>1916.2770879999996</v>
      </c>
      <c r="T49" s="198">
        <f t="shared" si="48"/>
        <v>1916.2770879999996</v>
      </c>
      <c r="U49" s="144">
        <f>'Tariffs 2021'!BL21</f>
        <v>0</v>
      </c>
      <c r="V49" s="145" t="str">
        <f>'Tariffs 2021'!BM21</f>
        <v>n</v>
      </c>
      <c r="W49" s="236"/>
      <c r="X49" s="236"/>
      <c r="Y49" s="236"/>
      <c r="Z49" s="236"/>
      <c r="AA49" s="236"/>
      <c r="AB49" s="236"/>
      <c r="AC49" s="236"/>
      <c r="AD49" s="236"/>
      <c r="AE49" s="236"/>
      <c r="AF49" s="236"/>
      <c r="AG49" s="236"/>
      <c r="AH49" s="236"/>
      <c r="AI49" s="236"/>
      <c r="AJ49" s="236"/>
      <c r="AK49" s="236"/>
      <c r="AL49" s="236"/>
      <c r="AM49" s="236"/>
      <c r="AN49" s="236"/>
      <c r="AO49" s="236"/>
      <c r="AP49" s="236"/>
      <c r="AQ49" s="236"/>
    </row>
    <row r="50" spans="1:43" x14ac:dyDescent="0.15">
      <c r="A50" s="139" t="str">
        <f>'Tariffs 2021'!K22</f>
        <v>Origin Energy</v>
      </c>
      <c r="B50" s="140" t="str">
        <f>'Tariffs 2021'!L22</f>
        <v>Go Variable</v>
      </c>
      <c r="C50" s="141">
        <f>IF('Tariffs 2021'!BP22=0,91*'Tariffs 2021'!M22/100,(91*'Tariffs 2021'!M22/100)+'Tariffs 2021'!BP22/4)</f>
        <v>83.48836363636363</v>
      </c>
      <c r="D50" s="141">
        <f>IF('Tariffs 2021'!O22="",$C$42*$C$43*'Tariffs 2021'!N22/100,IF($C$42*$C$43&gt;='Tariffs 2021'!P22,('Tariffs 2021'!P22*'Tariffs 2021'!N22/100),($C$42*$C$43*'Tariffs 2021'!N22/100)))</f>
        <v>111.1272727272727</v>
      </c>
      <c r="E50" s="141">
        <f>($C$42*$C$44)*'Tariffs 2021'!AH22/100</f>
        <v>196.90909090909088</v>
      </c>
      <c r="F50" s="141">
        <f>($C$42*$C$45)*'Tariffs 2021'!W22/100</f>
        <v>83.781818181818167</v>
      </c>
      <c r="G50" s="141">
        <f t="shared" si="49"/>
        <v>475.30654545454536</v>
      </c>
      <c r="H50" s="141">
        <f t="shared" si="42"/>
        <v>1567.272727272727</v>
      </c>
      <c r="I50" s="191">
        <f t="shared" si="43"/>
        <v>1901.2261818181814</v>
      </c>
      <c r="J50" s="142">
        <f>I50*1.1</f>
        <v>2091.3487999999998</v>
      </c>
      <c r="K50" s="140">
        <f>'Tariffs 2021'!AZ22</f>
        <v>0</v>
      </c>
      <c r="L50" s="140">
        <f>'Tariffs 2021'!BA22</f>
        <v>0</v>
      </c>
      <c r="M50" s="140">
        <f>'Tariffs 2021'!BB22</f>
        <v>0</v>
      </c>
      <c r="N50" s="140">
        <f>'Tariffs 2021'!BC22</f>
        <v>0</v>
      </c>
      <c r="O50" s="143" t="str">
        <f t="shared" si="44"/>
        <v>No discount</v>
      </c>
      <c r="P50" s="143" t="str">
        <f t="shared" si="45"/>
        <v>Inclusive</v>
      </c>
      <c r="Q50" s="191">
        <f t="shared" si="46"/>
        <v>1901.2261818181814</v>
      </c>
      <c r="R50" s="191">
        <f t="shared" si="47"/>
        <v>1901.2261818181814</v>
      </c>
      <c r="S50" s="198">
        <f t="shared" si="48"/>
        <v>2091.3487999999998</v>
      </c>
      <c r="T50" s="198">
        <f t="shared" si="48"/>
        <v>2091.3487999999998</v>
      </c>
      <c r="U50" s="144">
        <f>'Tariffs 2021'!BL22</f>
        <v>0</v>
      </c>
      <c r="V50" s="145" t="str">
        <f>'Tariffs 2021'!BM22</f>
        <v>n</v>
      </c>
      <c r="W50" s="236"/>
      <c r="X50" s="236"/>
      <c r="Y50" s="236"/>
      <c r="Z50" s="236"/>
      <c r="AA50" s="236"/>
      <c r="AB50" s="236"/>
      <c r="AC50" s="236"/>
      <c r="AD50" s="236"/>
      <c r="AE50" s="236"/>
      <c r="AF50" s="236"/>
      <c r="AG50" s="236"/>
      <c r="AH50" s="236"/>
      <c r="AI50" s="236"/>
      <c r="AJ50" s="236"/>
      <c r="AK50" s="236"/>
      <c r="AL50" s="236"/>
      <c r="AM50" s="236"/>
      <c r="AN50" s="236"/>
      <c r="AO50" s="236"/>
      <c r="AP50" s="236"/>
      <c r="AQ50" s="236"/>
    </row>
    <row r="51" spans="1:43" x14ac:dyDescent="0.15">
      <c r="A51" s="139" t="str">
        <f>'Tariffs 2021'!K23</f>
        <v>Red Energy</v>
      </c>
      <c r="B51" s="140" t="str">
        <f>'Tariffs 2021'!L23</f>
        <v>Living Energy Saver</v>
      </c>
      <c r="C51" s="141">
        <f>IF('Tariffs 2021'!BP23=0,91*'Tariffs 2021'!M23/100,(91*'Tariffs 2021'!M23/100)+'Tariffs 2021'!BP23/4)</f>
        <v>80.534999999999997</v>
      </c>
      <c r="D51" s="141">
        <f>IF('Tariffs 2021'!O23="",$C$42*$C$43*'Tariffs 2021'!N23/100,IF($C$42*$C$43&gt;='Tariffs 2021'!P23,('Tariffs 2021'!P23*'Tariffs 2021'!N23/100),($C$42*$C$43*'Tariffs 2021'!N23/100)))</f>
        <v>94.909090909090907</v>
      </c>
      <c r="E51" s="141">
        <f>($C$42*$C$44)*'Tariffs 2021'!AH23/100</f>
        <v>160.90909090909091</v>
      </c>
      <c r="F51" s="141">
        <f>($C$42*$C$45)*'Tariffs 2021'!W23/100</f>
        <v>71.890909090909076</v>
      </c>
      <c r="G51" s="141">
        <f t="shared" si="49"/>
        <v>408.24409090909091</v>
      </c>
      <c r="H51" s="141">
        <f t="shared" si="42"/>
        <v>1310.8363636363638</v>
      </c>
      <c r="I51" s="191">
        <f t="shared" si="43"/>
        <v>1632.9763636363637</v>
      </c>
      <c r="J51" s="142">
        <f t="shared" ref="J51:J53" si="50">I51*1.1</f>
        <v>1796.2740000000001</v>
      </c>
      <c r="K51" s="140">
        <f>'Tariffs 2021'!AZ23</f>
        <v>0</v>
      </c>
      <c r="L51" s="140">
        <f>'Tariffs 2021'!BA23</f>
        <v>0</v>
      </c>
      <c r="M51" s="140">
        <f>'Tariffs 2021'!BB23</f>
        <v>0</v>
      </c>
      <c r="N51" s="140">
        <f>'Tariffs 2021'!BC23</f>
        <v>0</v>
      </c>
      <c r="O51" s="143" t="str">
        <f t="shared" si="44"/>
        <v>No discount</v>
      </c>
      <c r="P51" s="143" t="str">
        <f t="shared" si="45"/>
        <v>Inclusive</v>
      </c>
      <c r="Q51" s="191">
        <f t="shared" si="46"/>
        <v>1632.9763636363637</v>
      </c>
      <c r="R51" s="191">
        <f t="shared" si="47"/>
        <v>1632.9763636363637</v>
      </c>
      <c r="S51" s="198">
        <f t="shared" si="48"/>
        <v>1796.2740000000001</v>
      </c>
      <c r="T51" s="198">
        <f t="shared" si="48"/>
        <v>1796.2740000000001</v>
      </c>
      <c r="U51" s="144">
        <f>'Tariffs 2021'!BL23</f>
        <v>0</v>
      </c>
      <c r="V51" s="145" t="str">
        <f>'Tariffs 2021'!BM23</f>
        <v>n</v>
      </c>
      <c r="W51" s="236"/>
      <c r="X51" s="236"/>
      <c r="Y51" s="236"/>
      <c r="Z51" s="236"/>
      <c r="AA51" s="236"/>
      <c r="AB51" s="236"/>
      <c r="AC51" s="236"/>
      <c r="AD51" s="236"/>
      <c r="AE51" s="236"/>
      <c r="AF51" s="236"/>
      <c r="AG51" s="236"/>
      <c r="AH51" s="236"/>
      <c r="AI51" s="236"/>
      <c r="AJ51" s="236"/>
      <c r="AK51" s="236"/>
      <c r="AL51" s="236"/>
      <c r="AM51" s="236"/>
      <c r="AN51" s="236"/>
      <c r="AO51" s="236"/>
      <c r="AP51" s="236"/>
      <c r="AQ51" s="236"/>
    </row>
    <row r="52" spans="1:43" x14ac:dyDescent="0.15">
      <c r="A52" s="139" t="str">
        <f>'Tariffs 2021'!K24</f>
        <v>Energy Locals</v>
      </c>
      <c r="B52" s="140" t="str">
        <f>'Tariffs 2021'!L24</f>
        <v>Online Member</v>
      </c>
      <c r="C52" s="141">
        <f>IF('Tariffs 2021'!BP24=0,91*'Tariffs 2021'!M24/100,(91*'Tariffs 2021'!M24/100)+'Tariffs 2021'!BP24/4)</f>
        <v>91.681818181818173</v>
      </c>
      <c r="D52" s="141">
        <f>IF('Tariffs 2021'!O24="",$C$42*$C$43*'Tariffs 2021'!N24/100,IF($C$42*$C$43&gt;='Tariffs 2021'!P24,('Tariffs 2021'!P24*'Tariffs 2021'!N24/100),($C$42*$C$43*'Tariffs 2021'!N24/100)))</f>
        <v>119.99999999999999</v>
      </c>
      <c r="E52" s="141">
        <f>($C$42*$C$44)*'Tariffs 2021'!AH24/100</f>
        <v>209.09090909090909</v>
      </c>
      <c r="F52" s="141">
        <f>($C$42*$C$45)*'Tariffs 2021'!W24/100</f>
        <v>92.72727272727272</v>
      </c>
      <c r="G52" s="141">
        <f t="shared" si="49"/>
        <v>513.5</v>
      </c>
      <c r="H52" s="141">
        <f t="shared" si="42"/>
        <v>1687.2727272727273</v>
      </c>
      <c r="I52" s="191">
        <f t="shared" si="43"/>
        <v>2054</v>
      </c>
      <c r="J52" s="142">
        <f t="shared" si="50"/>
        <v>2259.4</v>
      </c>
      <c r="K52" s="140">
        <f>'Tariffs 2021'!AZ24</f>
        <v>0</v>
      </c>
      <c r="L52" s="140">
        <f>'Tariffs 2021'!BA24</f>
        <v>0</v>
      </c>
      <c r="M52" s="140">
        <f>'Tariffs 2021'!BB24</f>
        <v>0</v>
      </c>
      <c r="N52" s="140">
        <f>'Tariffs 2021'!BC24</f>
        <v>0</v>
      </c>
      <c r="O52" s="143" t="str">
        <f t="shared" si="44"/>
        <v>No discount</v>
      </c>
      <c r="P52" s="143" t="str">
        <f t="shared" si="45"/>
        <v>Exclusive</v>
      </c>
      <c r="Q52" s="191">
        <f t="shared" si="46"/>
        <v>2054</v>
      </c>
      <c r="R52" s="191">
        <f t="shared" si="47"/>
        <v>2054</v>
      </c>
      <c r="S52" s="198">
        <f t="shared" si="48"/>
        <v>2259.4</v>
      </c>
      <c r="T52" s="198">
        <f t="shared" si="48"/>
        <v>2259.4</v>
      </c>
      <c r="U52" s="144">
        <f>'Tariffs 2021'!BL24</f>
        <v>0</v>
      </c>
      <c r="V52" s="145" t="str">
        <f>'Tariffs 2021'!BM24</f>
        <v>n</v>
      </c>
      <c r="W52" s="236"/>
      <c r="X52" s="236"/>
      <c r="Y52" s="236"/>
      <c r="Z52" s="236"/>
      <c r="AA52" s="236"/>
      <c r="AB52" s="236"/>
      <c r="AC52" s="236"/>
      <c r="AD52" s="236"/>
      <c r="AE52" s="236"/>
      <c r="AF52" s="236"/>
      <c r="AG52" s="236"/>
      <c r="AH52" s="236"/>
      <c r="AI52" s="236"/>
      <c r="AJ52" s="236"/>
      <c r="AK52" s="236"/>
      <c r="AL52" s="236"/>
      <c r="AM52" s="236"/>
      <c r="AN52" s="236"/>
      <c r="AO52" s="236"/>
      <c r="AP52" s="236"/>
      <c r="AQ52" s="236"/>
    </row>
    <row r="53" spans="1:43" x14ac:dyDescent="0.15">
      <c r="A53" s="139" t="str">
        <f>'Tariffs 2021'!K25</f>
        <v>Powerclub</v>
      </c>
      <c r="B53" s="140" t="str">
        <f>'Tariffs 2021'!L25</f>
        <v>Powerbank Home</v>
      </c>
      <c r="C53" s="141">
        <f>IF('Tariffs 2021'!BP25=0,91*'Tariffs 2021'!M25/100,(91*'Tariffs 2021'!M25/100)+'Tariffs 2021'!BP25/4)</f>
        <v>97.621727272727256</v>
      </c>
      <c r="D53" s="141">
        <f>IF('Tariffs 2021'!O25="",$C$42*$C$43*'Tariffs 2021'!N25/100,IF($C$42*$C$43&gt;='Tariffs 2021'!P25,('Tariffs 2021'!P25*'Tariffs 2021'!N25/100),($C$42*$C$43*'Tariffs 2021'!N25/100)))</f>
        <v>117.45454545454544</v>
      </c>
      <c r="E53" s="141">
        <f>($C$42*$C$44)*'Tariffs 2021'!AH25/100</f>
        <v>206.18181818181816</v>
      </c>
      <c r="F53" s="141">
        <f>($C$42*$C$45)*'Tariffs 2021'!W25/100</f>
        <v>91.199999999999989</v>
      </c>
      <c r="G53" s="141">
        <f t="shared" si="49"/>
        <v>512.45809090909074</v>
      </c>
      <c r="H53" s="141">
        <f t="shared" si="42"/>
        <v>1659.345454545454</v>
      </c>
      <c r="I53" s="191">
        <f t="shared" si="43"/>
        <v>2049.832363636363</v>
      </c>
      <c r="J53" s="142">
        <f t="shared" si="50"/>
        <v>2254.8155999999994</v>
      </c>
      <c r="K53" s="140">
        <f>'Tariffs 2021'!AZ25</f>
        <v>0</v>
      </c>
      <c r="L53" s="140">
        <f>'Tariffs 2021'!BA25</f>
        <v>0</v>
      </c>
      <c r="M53" s="140">
        <f>'Tariffs 2021'!BB25</f>
        <v>0</v>
      </c>
      <c r="N53" s="140">
        <f>'Tariffs 2021'!BC25</f>
        <v>0</v>
      </c>
      <c r="O53" s="143" t="str">
        <f t="shared" si="44"/>
        <v>No discount</v>
      </c>
      <c r="P53" s="143" t="str">
        <f t="shared" si="45"/>
        <v>Exclusive</v>
      </c>
      <c r="Q53" s="191">
        <f t="shared" si="46"/>
        <v>2049.832363636363</v>
      </c>
      <c r="R53" s="191">
        <f t="shared" si="47"/>
        <v>2049.832363636363</v>
      </c>
      <c r="S53" s="198">
        <f t="shared" si="48"/>
        <v>2254.8155999999994</v>
      </c>
      <c r="T53" s="198">
        <f t="shared" si="48"/>
        <v>2254.8155999999994</v>
      </c>
      <c r="U53" s="144">
        <f>'Tariffs 2021'!BL25</f>
        <v>0</v>
      </c>
      <c r="V53" s="145" t="str">
        <f>'Tariffs 2021'!BM25</f>
        <v>n</v>
      </c>
      <c r="W53" s="236"/>
      <c r="X53" s="236"/>
      <c r="Y53" s="236"/>
      <c r="Z53" s="236"/>
      <c r="AA53" s="236"/>
      <c r="AB53" s="236"/>
      <c r="AC53" s="236"/>
      <c r="AD53" s="236"/>
      <c r="AE53" s="236"/>
      <c r="AF53" s="236"/>
      <c r="AG53" s="236"/>
      <c r="AH53" s="236"/>
      <c r="AI53" s="236"/>
      <c r="AJ53" s="236"/>
      <c r="AK53" s="236"/>
      <c r="AL53" s="236"/>
      <c r="AM53" s="236"/>
      <c r="AN53" s="236"/>
      <c r="AO53" s="236"/>
      <c r="AP53" s="236"/>
      <c r="AQ53" s="236"/>
    </row>
    <row r="54" spans="1:43" x14ac:dyDescent="0.15">
      <c r="A54" s="139" t="str">
        <f>'Tariffs 2021'!K26</f>
        <v>Radian Energy</v>
      </c>
      <c r="B54" s="140" t="str">
        <f>'Tariffs 2021'!L26</f>
        <v>Grid to Go</v>
      </c>
      <c r="C54" s="141">
        <f>IF('Tariffs 2021'!BP26=0,91*'Tariffs 2021'!M26/100,(91*'Tariffs 2021'!M26/100)+'Tariffs 2021'!BP26/4)</f>
        <v>60.97</v>
      </c>
      <c r="D54" s="141">
        <f>IF('Tariffs 2021'!O26="",$C$42*$C$43*'Tariffs 2021'!N26/100,IF($C$42*$C$43&gt;='Tariffs 2021'!P26,('Tariffs 2021'!P26*'Tariffs 2021'!N26/100),($C$42*$C$43*'Tariffs 2021'!N26/100)))</f>
        <v>118</v>
      </c>
      <c r="E54" s="141">
        <f>($C$42*$C$44)*'Tariffs 2021'!AH26/100</f>
        <v>168</v>
      </c>
      <c r="F54" s="141">
        <f>($C$42*$C$45)*'Tariffs 2021'!W26/100</f>
        <v>82.8</v>
      </c>
      <c r="G54" s="141">
        <f t="shared" ref="G54" si="51">SUM(C54:F54)</f>
        <v>429.77000000000004</v>
      </c>
      <c r="H54" s="141">
        <f t="shared" ref="H54" si="52">(G54-C54)*4</f>
        <v>1475.2000000000003</v>
      </c>
      <c r="I54" s="191">
        <f t="shared" ref="I54" si="53">G54*4</f>
        <v>1719.0800000000002</v>
      </c>
      <c r="J54" s="142">
        <f t="shared" ref="J54" si="54">I54*1.1</f>
        <v>1890.9880000000003</v>
      </c>
      <c r="K54" s="140">
        <f>'Tariffs 2021'!AZ26</f>
        <v>0</v>
      </c>
      <c r="L54" s="140">
        <f>'Tariffs 2021'!BA26</f>
        <v>0</v>
      </c>
      <c r="M54" s="140">
        <f>'Tariffs 2021'!BB26</f>
        <v>0</v>
      </c>
      <c r="N54" s="140">
        <f>'Tariffs 2021'!BC26</f>
        <v>0</v>
      </c>
      <c r="O54" s="143" t="str">
        <f t="shared" ref="O54" si="55">IF(SUM(K54:N54)=0,"No discount",IF(K54&gt;0,"Guaranteed off bill",IF(L54&gt;0,"Guaranteed off usage",IF(M54&gt;0,"Pay-on-time off bill","Pay-on-time off usage"))))</f>
        <v>No discount</v>
      </c>
      <c r="P54" s="143" t="str">
        <f t="shared" ref="P54" si="56">IF(OR(A54="Origin Energy",A54="Red Energy",A54="Powershop"),"Inclusive","Exclusive")</f>
        <v>Exclusive</v>
      </c>
      <c r="Q54" s="191">
        <f t="shared" ref="Q54" si="57">IF(AND(O54="Guaranteed off bill",P54="Inclusive"),((I54*1.1)-((I54*1.1)*K54/100))/1.1,IF(AND(O54="Guaranteed off usage",P54="Inclusive"),((I54*1.1)-((H54*1.1)*L54/100))/1.1,IF(AND(O54="Guaranteed off bill",P54="Exclusive"),I54-(I54*K54/100),IF(AND(O54="Guaranteed off usage",P54="Exclusive"),I54-(H54*L54/100),IF(P54="Inclusive",((I54*1.1))/1.1,I54)))))</f>
        <v>1719.0800000000002</v>
      </c>
      <c r="R54" s="191">
        <f t="shared" ref="R54" si="58">IF(AND(O54="Pay-on-time off bill",P54="Inclusive"),((Q54*1.1)-((Q54*1.1)*M54/100))/1.1,IF(AND(O54="Pay-on-time off usage",P54="Inclusive"),((Q54*1.1)-((H54*1.1)*N54/100))/1.1,IF(AND(O54="Pay-on-time off bill",P54="Exclusive"),Q54-(Q54*M54/100),IF(AND(O54="Pay-on-time off usage",P54="Exclusive"),Q54-(H54*N54/100),IF(P54="Inclusive",((Q54*1.1))/1.1,Q54)))))</f>
        <v>1719.0800000000002</v>
      </c>
      <c r="S54" s="198">
        <f t="shared" ref="S54" si="59">Q54*1.1</f>
        <v>1890.9880000000003</v>
      </c>
      <c r="T54" s="198">
        <f t="shared" ref="T54" si="60">R54*1.1</f>
        <v>1890.9880000000003</v>
      </c>
      <c r="U54" s="144">
        <f>'Tariffs 2021'!BL26</f>
        <v>0</v>
      </c>
      <c r="V54" s="145" t="str">
        <f>'Tariffs 2021'!BM26</f>
        <v>n</v>
      </c>
      <c r="W54" s="236"/>
      <c r="X54" s="236"/>
      <c r="Y54" s="236"/>
      <c r="Z54" s="236"/>
      <c r="AA54" s="236"/>
      <c r="AB54" s="236"/>
      <c r="AC54" s="236"/>
      <c r="AD54" s="236"/>
      <c r="AE54" s="236"/>
      <c r="AF54" s="236"/>
      <c r="AG54" s="236"/>
      <c r="AH54" s="236"/>
      <c r="AI54" s="236"/>
      <c r="AJ54" s="236"/>
      <c r="AK54" s="236"/>
      <c r="AL54" s="236"/>
      <c r="AM54" s="236"/>
      <c r="AN54" s="236"/>
      <c r="AO54" s="236"/>
      <c r="AP54" s="236"/>
      <c r="AQ54" s="236"/>
    </row>
    <row r="55" spans="1:43" customFormat="1" ht="13" x14ac:dyDescent="0.15">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row>
    <row r="56" spans="1:43" customFormat="1" ht="13" x14ac:dyDescent="0.15">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row>
    <row r="57" spans="1:43" customFormat="1" ht="13" x14ac:dyDescent="0.15">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row>
    <row r="58" spans="1:43" customFormat="1" ht="13" x14ac:dyDescent="0.15">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row>
    <row r="59" spans="1:43" customFormat="1" ht="13" x14ac:dyDescent="0.15">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row>
    <row r="60" spans="1:43" customFormat="1" ht="13" x14ac:dyDescent="0.15">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row>
    <row r="61" spans="1:43" customFormat="1" ht="13" x14ac:dyDescent="0.15">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row>
    <row r="62" spans="1:43" customFormat="1" ht="13" x14ac:dyDescent="0.15">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row>
    <row r="63" spans="1:43" customFormat="1" ht="13" x14ac:dyDescent="0.15">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row>
    <row r="64" spans="1:43" customFormat="1" ht="13" x14ac:dyDescent="0.15">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row>
    <row r="65" spans="1:43" customFormat="1" ht="13" x14ac:dyDescent="0.15">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row>
    <row r="66" spans="1:43" customFormat="1" ht="13" x14ac:dyDescent="0.15">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row>
    <row r="67" spans="1:43" customFormat="1" ht="13" x14ac:dyDescent="0.15">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row>
    <row r="68" spans="1:43" customFormat="1" ht="13" x14ac:dyDescent="0.15">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row>
    <row r="69" spans="1:43" customFormat="1" ht="13" x14ac:dyDescent="0.15">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row>
    <row r="70" spans="1:43" customFormat="1" ht="13" x14ac:dyDescent="0.15">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row>
    <row r="71" spans="1:43" customFormat="1" ht="13" x14ac:dyDescent="0.15">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row>
    <row r="72" spans="1:43" customFormat="1" ht="13" x14ac:dyDescent="0.15">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row>
    <row r="73" spans="1:43" customFormat="1" ht="13" x14ac:dyDescent="0.1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row>
    <row r="74" spans="1:43" customFormat="1" ht="13" x14ac:dyDescent="0.1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row>
    <row r="75" spans="1:43" customFormat="1" ht="13" x14ac:dyDescent="0.15">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row>
    <row r="76" spans="1:43" customFormat="1" ht="13" x14ac:dyDescent="0.15">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row>
    <row r="77" spans="1:43" customFormat="1" ht="13" x14ac:dyDescent="0.15">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row>
    <row r="78" spans="1:43" customFormat="1" ht="13" x14ac:dyDescent="0.15">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row>
    <row r="79" spans="1:43" customFormat="1" ht="13" x14ac:dyDescent="0.15">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row>
    <row r="80" spans="1:43" customFormat="1" ht="13" x14ac:dyDescent="0.15">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row>
    <row r="81" spans="1:43" customFormat="1" ht="13" x14ac:dyDescent="0.15">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row>
    <row r="82" spans="1:43" customFormat="1" ht="13" x14ac:dyDescent="0.15">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row>
    <row r="83" spans="1:43" customFormat="1" ht="13" x14ac:dyDescent="0.15">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row>
    <row r="84" spans="1:43" customFormat="1" ht="13" x14ac:dyDescent="0.15">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row>
    <row r="85" spans="1:43" customFormat="1" ht="13" x14ac:dyDescent="0.15">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row>
    <row r="86" spans="1:43" customFormat="1" ht="13" x14ac:dyDescent="0.15">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row>
    <row r="87" spans="1:43" customFormat="1" ht="13" x14ac:dyDescent="0.15">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row>
    <row r="88" spans="1:43" customFormat="1" ht="13" x14ac:dyDescent="0.15">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36"/>
      <c r="AM88" s="236"/>
      <c r="AN88" s="236"/>
      <c r="AO88" s="236"/>
      <c r="AP88" s="236"/>
      <c r="AQ88" s="236"/>
    </row>
    <row r="89" spans="1:43" customFormat="1" ht="13" x14ac:dyDescent="0.15">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row>
    <row r="90" spans="1:43" customFormat="1" ht="13" x14ac:dyDescent="0.15">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row>
    <row r="91" spans="1:43" customFormat="1" ht="13" x14ac:dyDescent="0.15">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row>
    <row r="92" spans="1:43" customFormat="1" ht="13" x14ac:dyDescent="0.15">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row>
    <row r="93" spans="1:43" customFormat="1" ht="13" x14ac:dyDescent="0.15">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row>
    <row r="94" spans="1:43" customFormat="1" ht="13" x14ac:dyDescent="0.15">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row>
    <row r="95" spans="1:43" customFormat="1" ht="13" x14ac:dyDescent="0.15">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row>
    <row r="96" spans="1:43" customFormat="1" ht="13" x14ac:dyDescent="0.15">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row>
    <row r="97" spans="1:43" customFormat="1" ht="13" x14ac:dyDescent="0.1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row>
    <row r="98" spans="1:43" customFormat="1" ht="13" x14ac:dyDescent="0.1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row>
    <row r="99" spans="1:43" customFormat="1" ht="13" x14ac:dyDescent="0.15">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row>
    <row r="100" spans="1:43" customFormat="1" ht="13" x14ac:dyDescent="0.15">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row>
    <row r="101" spans="1:43" customFormat="1" ht="13" x14ac:dyDescent="0.15">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row>
    <row r="102" spans="1:43" customFormat="1" ht="13" x14ac:dyDescent="0.15">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row>
    <row r="103" spans="1:43" customFormat="1" ht="13" x14ac:dyDescent="0.15">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row>
    <row r="104" spans="1:43" customFormat="1" ht="13" x14ac:dyDescent="0.15">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row>
    <row r="105" spans="1:43" customFormat="1" ht="13" x14ac:dyDescent="0.15">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row>
    <row r="106" spans="1:43" customFormat="1" ht="13" x14ac:dyDescent="0.15">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row>
    <row r="107" spans="1:43" customFormat="1" ht="13" x14ac:dyDescent="0.15">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row>
    <row r="108" spans="1:43" customFormat="1" ht="13" x14ac:dyDescent="0.15">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row>
    <row r="109" spans="1:43" customFormat="1" ht="13" x14ac:dyDescent="0.15">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row>
    <row r="110" spans="1:43" customFormat="1" ht="13" x14ac:dyDescent="0.15">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row>
    <row r="111" spans="1:43" customFormat="1" ht="13" x14ac:dyDescent="0.15">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row>
    <row r="112" spans="1:43" customFormat="1" ht="13" x14ac:dyDescent="0.15">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row>
    <row r="113" spans="1:43" customFormat="1" ht="13" x14ac:dyDescent="0.15">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row>
    <row r="114" spans="1:43" customFormat="1" ht="13" x14ac:dyDescent="0.15">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36"/>
      <c r="AL114" s="236"/>
      <c r="AM114" s="236"/>
      <c r="AN114" s="236"/>
      <c r="AO114" s="236"/>
      <c r="AP114" s="236"/>
      <c r="AQ114" s="236"/>
    </row>
    <row r="115" spans="1:43" customFormat="1" ht="13" x14ac:dyDescent="0.15">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236"/>
      <c r="AM115" s="236"/>
      <c r="AN115" s="236"/>
      <c r="AO115" s="236"/>
      <c r="AP115" s="236"/>
      <c r="AQ115" s="236"/>
    </row>
    <row r="116" spans="1:43" customFormat="1" ht="13" x14ac:dyDescent="0.15">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c r="AA116" s="236"/>
      <c r="AB116" s="236"/>
      <c r="AC116" s="236"/>
      <c r="AD116" s="236"/>
      <c r="AE116" s="236"/>
      <c r="AF116" s="236"/>
      <c r="AG116" s="236"/>
      <c r="AH116" s="236"/>
      <c r="AI116" s="236"/>
      <c r="AJ116" s="236"/>
      <c r="AK116" s="236"/>
      <c r="AL116" s="236"/>
      <c r="AM116" s="236"/>
      <c r="AN116" s="236"/>
      <c r="AO116" s="236"/>
      <c r="AP116" s="236"/>
      <c r="AQ116" s="236"/>
    </row>
    <row r="117" spans="1:43" customFormat="1" ht="13" x14ac:dyDescent="0.15">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236"/>
      <c r="AB117" s="236"/>
      <c r="AC117" s="236"/>
      <c r="AD117" s="236"/>
      <c r="AE117" s="236"/>
      <c r="AF117" s="236"/>
      <c r="AG117" s="236"/>
      <c r="AH117" s="236"/>
      <c r="AI117" s="236"/>
      <c r="AJ117" s="236"/>
      <c r="AK117" s="236"/>
      <c r="AL117" s="236"/>
      <c r="AM117" s="236"/>
      <c r="AN117" s="236"/>
      <c r="AO117" s="236"/>
      <c r="AP117" s="236"/>
      <c r="AQ117" s="236"/>
    </row>
    <row r="118" spans="1:43" customFormat="1" ht="13" x14ac:dyDescent="0.15">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c r="AA118" s="236"/>
      <c r="AB118" s="236"/>
      <c r="AC118" s="236"/>
      <c r="AD118" s="236"/>
      <c r="AE118" s="236"/>
      <c r="AF118" s="236"/>
      <c r="AG118" s="236"/>
      <c r="AH118" s="236"/>
      <c r="AI118" s="236"/>
      <c r="AJ118" s="236"/>
      <c r="AK118" s="236"/>
      <c r="AL118" s="236"/>
      <c r="AM118" s="236"/>
      <c r="AN118" s="236"/>
      <c r="AO118" s="236"/>
      <c r="AP118" s="236"/>
      <c r="AQ118" s="236"/>
    </row>
    <row r="119" spans="1:43" customFormat="1" ht="13" x14ac:dyDescent="0.15">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c r="AA119" s="236"/>
      <c r="AB119" s="236"/>
      <c r="AC119" s="236"/>
      <c r="AD119" s="236"/>
      <c r="AE119" s="236"/>
      <c r="AF119" s="236"/>
      <c r="AG119" s="236"/>
      <c r="AH119" s="236"/>
      <c r="AI119" s="236"/>
      <c r="AJ119" s="236"/>
      <c r="AK119" s="236"/>
      <c r="AL119" s="236"/>
      <c r="AM119" s="236"/>
      <c r="AN119" s="236"/>
      <c r="AO119" s="236"/>
      <c r="AP119" s="236"/>
      <c r="AQ119" s="236"/>
    </row>
    <row r="120" spans="1:43" customFormat="1" ht="13" x14ac:dyDescent="0.15">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236"/>
      <c r="AB120" s="236"/>
      <c r="AC120" s="236"/>
      <c r="AD120" s="236"/>
      <c r="AE120" s="236"/>
      <c r="AF120" s="236"/>
      <c r="AG120" s="236"/>
      <c r="AH120" s="236"/>
      <c r="AI120" s="236"/>
      <c r="AJ120" s="236"/>
      <c r="AK120" s="236"/>
      <c r="AL120" s="236"/>
      <c r="AM120" s="236"/>
      <c r="AN120" s="236"/>
      <c r="AO120" s="236"/>
      <c r="AP120" s="236"/>
      <c r="AQ120" s="236"/>
    </row>
    <row r="121" spans="1:43" customFormat="1" ht="13" x14ac:dyDescent="0.15">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c r="AA121" s="236"/>
      <c r="AB121" s="236"/>
      <c r="AC121" s="236"/>
      <c r="AD121" s="236"/>
      <c r="AE121" s="236"/>
      <c r="AF121" s="236"/>
      <c r="AG121" s="236"/>
      <c r="AH121" s="236"/>
      <c r="AI121" s="236"/>
      <c r="AJ121" s="236"/>
      <c r="AK121" s="236"/>
      <c r="AL121" s="236"/>
      <c r="AM121" s="236"/>
      <c r="AN121" s="236"/>
      <c r="AO121" s="236"/>
      <c r="AP121" s="236"/>
      <c r="AQ121" s="236"/>
    </row>
    <row r="122" spans="1:43" customFormat="1" ht="13" x14ac:dyDescent="0.15">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236"/>
      <c r="AP122" s="236"/>
      <c r="AQ122" s="236"/>
    </row>
    <row r="123" spans="1:43" customFormat="1" ht="13" x14ac:dyDescent="0.15">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36"/>
      <c r="AH123" s="236"/>
      <c r="AI123" s="236"/>
      <c r="AJ123" s="236"/>
      <c r="AK123" s="236"/>
      <c r="AL123" s="236"/>
      <c r="AM123" s="236"/>
      <c r="AN123" s="236"/>
      <c r="AO123" s="236"/>
      <c r="AP123" s="236"/>
      <c r="AQ123" s="236"/>
    </row>
    <row r="124" spans="1:43" customFormat="1" ht="13" x14ac:dyDescent="0.15">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236"/>
      <c r="AM124" s="236"/>
      <c r="AN124" s="236"/>
      <c r="AO124" s="236"/>
      <c r="AP124" s="236"/>
      <c r="AQ124" s="236"/>
    </row>
    <row r="125" spans="1:43" customFormat="1" ht="13" x14ac:dyDescent="0.15">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236"/>
      <c r="AM125" s="236"/>
      <c r="AN125" s="236"/>
      <c r="AO125" s="236"/>
      <c r="AP125" s="236"/>
      <c r="AQ125" s="236"/>
    </row>
    <row r="126" spans="1:43" customFormat="1" ht="13" x14ac:dyDescent="0.15">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236"/>
      <c r="AM126" s="236"/>
      <c r="AN126" s="236"/>
      <c r="AO126" s="236"/>
      <c r="AP126" s="236"/>
      <c r="AQ126" s="236"/>
    </row>
    <row r="127" spans="1:43" customFormat="1" ht="13" x14ac:dyDescent="0.15">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6"/>
      <c r="AN127" s="236"/>
      <c r="AO127" s="236"/>
      <c r="AP127" s="236"/>
      <c r="AQ127" s="236"/>
    </row>
    <row r="128" spans="1:43" customFormat="1" ht="13" x14ac:dyDescent="0.15">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236"/>
      <c r="AM128" s="236"/>
      <c r="AN128" s="236"/>
      <c r="AO128" s="236"/>
      <c r="AP128" s="236"/>
      <c r="AQ128" s="236"/>
    </row>
    <row r="129" spans="1:43" customFormat="1" ht="13" x14ac:dyDescent="0.15">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236"/>
      <c r="AM129" s="236"/>
      <c r="AN129" s="236"/>
      <c r="AO129" s="236"/>
      <c r="AP129" s="236"/>
      <c r="AQ129" s="236"/>
    </row>
    <row r="130" spans="1:43" customFormat="1" ht="13" x14ac:dyDescent="0.15">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row>
    <row r="131" spans="1:43" customFormat="1" ht="13" x14ac:dyDescent="0.15">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236"/>
      <c r="AM131" s="236"/>
      <c r="AN131" s="236"/>
      <c r="AO131" s="236"/>
      <c r="AP131" s="236"/>
      <c r="AQ131" s="236"/>
    </row>
    <row r="132" spans="1:43" customFormat="1" ht="13" x14ac:dyDescent="0.1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row>
    <row r="133" spans="1:43" customFormat="1" ht="13" x14ac:dyDescent="0.1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36"/>
      <c r="AH133" s="236"/>
      <c r="AI133" s="236"/>
      <c r="AJ133" s="236"/>
      <c r="AK133" s="236"/>
      <c r="AL133" s="236"/>
      <c r="AM133" s="236"/>
      <c r="AN133" s="236"/>
      <c r="AO133" s="236"/>
      <c r="AP133" s="236"/>
      <c r="AQ133" s="236"/>
    </row>
    <row r="134" spans="1:43" customFormat="1" ht="13" x14ac:dyDescent="0.1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236"/>
      <c r="AP134" s="236"/>
      <c r="AQ134" s="236"/>
    </row>
    <row r="135" spans="1:43" customFormat="1" ht="13" x14ac:dyDescent="0.1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236"/>
      <c r="AO135" s="236"/>
      <c r="AP135" s="236"/>
      <c r="AQ135" s="236"/>
    </row>
    <row r="136" spans="1:43" customFormat="1" ht="13" x14ac:dyDescent="0.1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236"/>
      <c r="AO136" s="236"/>
      <c r="AP136" s="236"/>
      <c r="AQ136" s="236"/>
    </row>
    <row r="137" spans="1:43" customFormat="1" ht="13" x14ac:dyDescent="0.1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236"/>
      <c r="AM137" s="236"/>
      <c r="AN137" s="236"/>
      <c r="AO137" s="236"/>
      <c r="AP137" s="236"/>
      <c r="AQ137" s="236"/>
    </row>
    <row r="138" spans="1:43" customFormat="1" ht="13" x14ac:dyDescent="0.1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row>
    <row r="139" spans="1:43" customFormat="1" ht="13" x14ac:dyDescent="0.1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236"/>
      <c r="AM139" s="236"/>
      <c r="AN139" s="236"/>
      <c r="AO139" s="236"/>
      <c r="AP139" s="236"/>
      <c r="AQ139" s="236"/>
    </row>
    <row r="140" spans="1:43" customFormat="1" ht="13" x14ac:dyDescent="0.1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236"/>
      <c r="AM140" s="236"/>
      <c r="AN140" s="236"/>
      <c r="AO140" s="236"/>
      <c r="AP140" s="236"/>
      <c r="AQ140" s="236"/>
    </row>
    <row r="141" spans="1:43" customFormat="1" ht="13" x14ac:dyDescent="0.1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236"/>
      <c r="AM141" s="236"/>
      <c r="AN141" s="236"/>
      <c r="AO141" s="236"/>
      <c r="AP141" s="236"/>
      <c r="AQ141" s="236"/>
    </row>
    <row r="142" spans="1:43" customFormat="1" ht="13" x14ac:dyDescent="0.1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c r="AA142" s="236"/>
      <c r="AB142" s="236"/>
      <c r="AC142" s="236"/>
      <c r="AD142" s="236"/>
      <c r="AE142" s="236"/>
      <c r="AF142" s="236"/>
      <c r="AG142" s="236"/>
      <c r="AH142" s="236"/>
      <c r="AI142" s="236"/>
      <c r="AJ142" s="236"/>
      <c r="AK142" s="236"/>
      <c r="AL142" s="236"/>
      <c r="AM142" s="236"/>
      <c r="AN142" s="236"/>
      <c r="AO142" s="236"/>
      <c r="AP142" s="236"/>
      <c r="AQ142" s="236"/>
    </row>
    <row r="143" spans="1:43" customFormat="1" ht="13" x14ac:dyDescent="0.1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c r="AA143" s="236"/>
      <c r="AB143" s="236"/>
      <c r="AC143" s="236"/>
      <c r="AD143" s="236"/>
      <c r="AE143" s="236"/>
      <c r="AF143" s="236"/>
      <c r="AG143" s="236"/>
      <c r="AH143" s="236"/>
      <c r="AI143" s="236"/>
      <c r="AJ143" s="236"/>
      <c r="AK143" s="236"/>
      <c r="AL143" s="236"/>
      <c r="AM143" s="236"/>
      <c r="AN143" s="236"/>
      <c r="AO143" s="236"/>
      <c r="AP143" s="236"/>
      <c r="AQ143" s="236"/>
    </row>
    <row r="144" spans="1:43" customFormat="1" ht="13" x14ac:dyDescent="0.1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c r="AB144" s="236"/>
      <c r="AC144" s="236"/>
      <c r="AD144" s="236"/>
      <c r="AE144" s="236"/>
      <c r="AF144" s="236"/>
      <c r="AG144" s="236"/>
      <c r="AH144" s="236"/>
      <c r="AI144" s="236"/>
      <c r="AJ144" s="236"/>
      <c r="AK144" s="236"/>
      <c r="AL144" s="236"/>
      <c r="AM144" s="236"/>
      <c r="AN144" s="236"/>
      <c r="AO144" s="236"/>
      <c r="AP144" s="236"/>
      <c r="AQ144" s="236"/>
    </row>
    <row r="145" spans="1:43" customFormat="1" ht="13" x14ac:dyDescent="0.1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row>
    <row r="146" spans="1:43" customFormat="1" ht="13" x14ac:dyDescent="0.1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c r="AF146" s="236"/>
      <c r="AG146" s="236"/>
      <c r="AH146" s="236"/>
      <c r="AI146" s="236"/>
      <c r="AJ146" s="236"/>
      <c r="AK146" s="236"/>
      <c r="AL146" s="236"/>
      <c r="AM146" s="236"/>
      <c r="AN146" s="236"/>
      <c r="AO146" s="236"/>
      <c r="AP146" s="236"/>
      <c r="AQ146" s="236"/>
    </row>
    <row r="147" spans="1:43" customFormat="1" ht="13" x14ac:dyDescent="0.15"/>
    <row r="148" spans="1:43" customFormat="1" ht="13" x14ac:dyDescent="0.15"/>
    <row r="149" spans="1:43" customFormat="1" ht="13" x14ac:dyDescent="0.15"/>
    <row r="150" spans="1:43" customFormat="1" ht="13" x14ac:dyDescent="0.15"/>
    <row r="151" spans="1:43" customFormat="1" ht="13" x14ac:dyDescent="0.15"/>
    <row r="152" spans="1:43" customFormat="1" ht="13" x14ac:dyDescent="0.15"/>
    <row r="153" spans="1:43" customFormat="1" ht="13" x14ac:dyDescent="0.15"/>
    <row r="154" spans="1:43" customFormat="1" ht="13" x14ac:dyDescent="0.15"/>
    <row r="155" spans="1:43" customFormat="1" ht="13" x14ac:dyDescent="0.15"/>
    <row r="156" spans="1:43" customFormat="1" ht="13" x14ac:dyDescent="0.15"/>
    <row r="157" spans="1:43" customFormat="1" ht="13" x14ac:dyDescent="0.15"/>
    <row r="158" spans="1:43" customFormat="1" ht="13" x14ac:dyDescent="0.15"/>
    <row r="159" spans="1:43" customFormat="1" ht="13" x14ac:dyDescent="0.15"/>
    <row r="160" spans="1:43"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sheetData>
  <sheetProtection algorithmName="SHA-512" hashValue="cBc/nkThlstEaSFWI4pN8jai+ovD8YkpJLZ/0XIuqhVOazz9GbLODEHzY6SxLpQE+whqgDKHIB19xoLmYslO3A==" saltValue="53R7zxDYnHL5bWwgHwTXTw==" spinCount="100000" sheet="1" objects="1" scenarios="1"/>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15541-1FA1-8B4F-A6DE-E2FB2800202D}">
  <sheetPr codeName="Sheet2"/>
  <dimension ref="A1:V51"/>
  <sheetViews>
    <sheetView zoomScaleNormal="100" workbookViewId="0">
      <selection activeCell="T8" sqref="T8"/>
    </sheetView>
  </sheetViews>
  <sheetFormatPr baseColWidth="10" defaultRowHeight="14" x14ac:dyDescent="0.15"/>
  <cols>
    <col min="1" max="1" width="17.1640625" style="159" customWidth="1"/>
    <col min="2" max="2" width="21.1640625" style="159" customWidth="1"/>
    <col min="3" max="7" width="11.83203125" style="159" customWidth="1"/>
    <col min="8" max="9" width="11.83203125" style="159" hidden="1" customWidth="1"/>
    <col min="10" max="14" width="11.83203125" style="159" customWidth="1"/>
    <col min="15" max="18" width="11.83203125" style="159" hidden="1" customWidth="1"/>
    <col min="19" max="22" width="11.83203125" style="159" customWidth="1"/>
    <col min="23" max="33" width="7.5" style="159" customWidth="1"/>
    <col min="34" max="16384" width="10.83203125" style="159"/>
  </cols>
  <sheetData>
    <row r="1" spans="1:22" x14ac:dyDescent="0.15">
      <c r="A1" s="159" t="s">
        <v>338</v>
      </c>
    </row>
    <row r="2" spans="1:22" x14ac:dyDescent="0.15">
      <c r="A2" s="160" t="s">
        <v>339</v>
      </c>
    </row>
    <row r="3" spans="1:22" ht="15" thickBot="1" x14ac:dyDescent="0.2"/>
    <row r="4" spans="1:22" x14ac:dyDescent="0.15">
      <c r="A4" s="78" t="s">
        <v>340</v>
      </c>
      <c r="B4" s="79"/>
      <c r="C4" s="79"/>
      <c r="D4" s="79"/>
      <c r="E4" s="79"/>
      <c r="F4" s="79"/>
      <c r="G4" s="79"/>
      <c r="H4" s="79"/>
      <c r="I4" s="79"/>
      <c r="J4" s="79"/>
      <c r="K4" s="79"/>
      <c r="L4" s="79"/>
      <c r="M4" s="79"/>
      <c r="N4" s="79"/>
      <c r="O4" s="79"/>
      <c r="P4" s="79"/>
      <c r="Q4" s="79"/>
      <c r="R4" s="79"/>
      <c r="S4" s="79"/>
      <c r="T4" s="79"/>
      <c r="U4" s="79"/>
      <c r="V4" s="80"/>
    </row>
    <row r="5" spans="1:22" x14ac:dyDescent="0.15">
      <c r="A5" s="81" t="s">
        <v>107</v>
      </c>
      <c r="B5" s="32"/>
      <c r="C5" s="101">
        <v>1500</v>
      </c>
      <c r="D5" s="32"/>
      <c r="E5" s="32"/>
      <c r="F5" s="32"/>
      <c r="G5" s="32"/>
      <c r="H5" s="32"/>
      <c r="I5" s="32"/>
      <c r="J5" s="32"/>
      <c r="K5" s="32"/>
      <c r="L5" s="32"/>
      <c r="M5" s="32"/>
      <c r="N5" s="32"/>
      <c r="O5" s="32"/>
      <c r="P5" s="32"/>
      <c r="Q5" s="32"/>
      <c r="R5" s="32"/>
      <c r="S5" s="32"/>
      <c r="T5" s="32"/>
      <c r="U5" s="32"/>
      <c r="V5" s="82"/>
    </row>
    <row r="6" spans="1:22" x14ac:dyDescent="0.15">
      <c r="A6" s="81"/>
      <c r="B6" s="32"/>
      <c r="C6" s="32"/>
      <c r="D6" s="32"/>
      <c r="E6" s="32"/>
      <c r="F6" s="32"/>
      <c r="G6" s="32"/>
      <c r="H6" s="32"/>
      <c r="I6" s="32"/>
      <c r="J6" s="32"/>
      <c r="K6" s="32"/>
      <c r="L6" s="32"/>
      <c r="M6" s="32"/>
      <c r="N6" s="32"/>
      <c r="O6" s="32"/>
      <c r="P6" s="32"/>
      <c r="Q6" s="32"/>
      <c r="R6" s="32"/>
      <c r="S6" s="32"/>
      <c r="T6" s="32"/>
      <c r="U6" s="32"/>
      <c r="V6" s="82"/>
    </row>
    <row r="7" spans="1:22" ht="71" customHeight="1" x14ac:dyDescent="0.15">
      <c r="A7" s="179" t="s">
        <v>112</v>
      </c>
      <c r="B7" s="180" t="s">
        <v>108</v>
      </c>
      <c r="C7" s="186" t="s">
        <v>109</v>
      </c>
      <c r="D7" s="186" t="s">
        <v>341</v>
      </c>
      <c r="E7" s="186" t="s">
        <v>342</v>
      </c>
      <c r="F7" s="186" t="s">
        <v>199</v>
      </c>
      <c r="G7" s="180" t="s">
        <v>6</v>
      </c>
      <c r="H7" s="189" t="s">
        <v>343</v>
      </c>
      <c r="I7" s="190" t="s">
        <v>201</v>
      </c>
      <c r="J7" s="181" t="s">
        <v>344</v>
      </c>
      <c r="K7" s="183" t="s">
        <v>203</v>
      </c>
      <c r="L7" s="183" t="s">
        <v>232</v>
      </c>
      <c r="M7" s="183" t="s">
        <v>233</v>
      </c>
      <c r="N7" s="183" t="s">
        <v>234</v>
      </c>
      <c r="O7" s="194" t="s">
        <v>345</v>
      </c>
      <c r="P7" s="194" t="s">
        <v>346</v>
      </c>
      <c r="Q7" s="193" t="s">
        <v>347</v>
      </c>
      <c r="R7" s="193" t="s">
        <v>348</v>
      </c>
      <c r="S7" s="184" t="s">
        <v>349</v>
      </c>
      <c r="T7" s="184" t="s">
        <v>350</v>
      </c>
      <c r="U7" s="183" t="s">
        <v>129</v>
      </c>
      <c r="V7" s="185" t="s">
        <v>130</v>
      </c>
    </row>
    <row r="8" spans="1:22" x14ac:dyDescent="0.15">
      <c r="A8" s="139" t="str">
        <f>'Tariffs 2020'!K2</f>
        <v>ActewAGL</v>
      </c>
      <c r="B8" s="140" t="str">
        <f>'Tariffs 2020'!L2</f>
        <v xml:space="preserve">Max. Reward </v>
      </c>
      <c r="C8" s="141">
        <f>IF('Tariffs 2020'!BP2=0,91*'Tariffs 2020'!M2/100,(91*'Tariffs 2020'!M2/100)+'Tariffs 2020'!BP2/4)</f>
        <v>81.676636363636362</v>
      </c>
      <c r="D8" s="141">
        <f>IF('Tariffs 2020'!O2="",$C$5*'Tariffs 2020'!N2/100,IF($C$5&gt;='Tariffs 2020'!P2,('Tariffs 2020'!P2*'Tariffs 2020'!N2/100),($C$5*'Tariffs 2020'!N2/100)))</f>
        <v>337.36363636363632</v>
      </c>
      <c r="E8" s="141">
        <f>IF(AND('Tariffs 2020'!P2&gt;0,'Tariffs 2020'!R2&gt;0),IF($C$5&lt;'Tariffs 2020'!P2,0,IF($C$5&lt;=('Tariffs 2020'!R2+'Tariffs 2020'!P2),(($C$5-'Tariffs 2020'!P2)*'Tariffs 2020'!Q2/100),(('Tariffs 2020'!R2)*'Tariffs 2020'!Q2/100))),0)</f>
        <v>0</v>
      </c>
      <c r="F8" s="141">
        <f>IF(AND('Tariffs 2020'!R2&gt;0,'Tariffs 2020'!T2&gt;0),IF(($C$5&lt;'Tariffs 2020'!T2),(0),($C$5-'Tariffs 2020'!T2)*'Tariffs 2020'!U2/100),IF(AND('Tariffs 2020'!R2&gt;0,'Tariffs 2020'!T2=""),IF(($C$5&lt;'Tariffs 2020'!R2+'Tariffs 2020'!P2),(0),(($C$5-('Tariffs 2020'!R2+'Tariffs 2020'!P2))*'Tariffs 2020'!S2/100)),IF(AND('Tariffs 2020'!P2&gt;0,'Tariffs 2020'!R2=""&gt;0),IF(($C$5&lt;'Tariffs 2020'!P2),(0),($C$5-'Tariffs 2020'!P2)*'Tariffs 2020'!Q2/100),0)))</f>
        <v>0</v>
      </c>
      <c r="G8" s="141">
        <f>SUM(C8:F8)</f>
        <v>419.04027272727268</v>
      </c>
      <c r="H8" s="141">
        <f t="shared" ref="H8:H13" si="0">(G8-C8)*4</f>
        <v>1349.4545454545453</v>
      </c>
      <c r="I8" s="141">
        <f t="shared" ref="I8:I13" si="1">G8*4</f>
        <v>1676.1610909090907</v>
      </c>
      <c r="J8" s="142">
        <f t="shared" ref="J8:J13" si="2">I8*1.1</f>
        <v>1843.7772</v>
      </c>
      <c r="K8" s="140">
        <f>'Tariffs 2020'!AZ2</f>
        <v>0</v>
      </c>
      <c r="L8" s="140">
        <f>'Tariffs 2020'!BA2</f>
        <v>20</v>
      </c>
      <c r="M8" s="140">
        <f>'Tariffs 2020'!BB2</f>
        <v>0</v>
      </c>
      <c r="N8" s="140">
        <f>'Tariffs 2020'!BC2</f>
        <v>0</v>
      </c>
      <c r="O8" s="143" t="str">
        <f t="shared" ref="O8:O13" si="3">IF(SUM(K8:N8)=0,"No discount",IF(K8&gt;0,"Guaranteed off bill",IF(L8&gt;0,"Guaranteed off usage",IF(M8&gt;0,"Pay-on-time off bill","Pay-on-time off usage"))))</f>
        <v>Guaranteed off usage</v>
      </c>
      <c r="P8" s="143" t="str">
        <f t="shared" ref="P8:P13" si="4">IF(OR(A8="Origin Energy",A8="Red Energy",A8="Powershop"),"Inclusive","Exclusive")</f>
        <v>Exclusive</v>
      </c>
      <c r="Q8" s="191">
        <f t="shared" ref="Q8:Q13" si="5">IF(AND(O8="Guaranteed off bill",P8="Inclusive"),((I8*1.1)-((I8*1.1)*K8/100))/1.1,IF(AND(O8="Guaranteed off usage",P8="Inclusive"),((I8*1.1)-((H8*1.1)*L8/100))/1.1,IF(AND(O8="Guaranteed off bill",P8="Exclusive"),I8-(I8*K8/100),IF(AND(O8="Guaranteed off usage",P8="Exclusive"),I8-(H8*L8/100),IF(P8="Inclusive",((I8*1.1))/1.1,I8)))))</f>
        <v>1406.2701818181818</v>
      </c>
      <c r="R8" s="191">
        <f t="shared" ref="R8:R13" si="6">IF(AND(O8="Pay-on-time off bill",P8="Inclusive"),((Q8*1.1)-((Q8*1.1)*M8/100))/1.1,IF(AND(O8="Pay-on-time off usage",P8="Inclusive"),((Q8*1.1)-((H8*1.1)*N8/100))/1.1,IF(AND(O8="Pay-on-time off bill",P8="Exclusive"),Q8-(Q8*M8/100),IF(AND(O8="Pay-on-time off usage",P8="Exclusive"),Q8-(H8*N8/100),IF(P8="Inclusive",((Q8*1.1))/1.1,Q8)))))</f>
        <v>1406.2701818181818</v>
      </c>
      <c r="S8" s="197">
        <f t="shared" ref="S8:T13" si="7">Q8*1.1</f>
        <v>1546.8972000000001</v>
      </c>
      <c r="T8" s="197">
        <f t="shared" si="7"/>
        <v>1546.8972000000001</v>
      </c>
      <c r="U8" s="144">
        <f>'Tariffs 2020'!BL2</f>
        <v>12</v>
      </c>
      <c r="V8" s="145" t="str">
        <f>'Tariffs 2020'!BM2</f>
        <v>n</v>
      </c>
    </row>
    <row r="9" spans="1:22" x14ac:dyDescent="0.15">
      <c r="A9" s="139" t="str">
        <f>'Tariffs 2020'!K3</f>
        <v>EnergyAustralia</v>
      </c>
      <c r="B9" s="140" t="str">
        <f>'Tariffs 2020'!L3</f>
        <v>Total Plan Home</v>
      </c>
      <c r="C9" s="141">
        <f>IF('Tariffs 2020'!BP3=0,91*'Tariffs 2020'!M3/100,(91*'Tariffs 2020'!M3/100)+'Tariffs 2020'!BP3/4)</f>
        <v>73.527999999999977</v>
      </c>
      <c r="D9" s="141">
        <f>IF('Tariffs 2020'!O3="",$C$5*'Tariffs 2020'!N3/100,IF($C$5&gt;='Tariffs 2020'!P3,('Tariffs 2020'!P3*'Tariffs 2020'!N3/100),($C$5*'Tariffs 2020'!N3/100)))</f>
        <v>333.13636363636363</v>
      </c>
      <c r="E9" s="141">
        <f>IF(AND('Tariffs 2020'!P3&gt;0,'Tariffs 2020'!R3&gt;0),IF($C$5&lt;'Tariffs 2020'!P3,0,IF($C$5&lt;=('Tariffs 2020'!R3+'Tariffs 2020'!P3),(($C$5-'Tariffs 2020'!P3)*'Tariffs 2020'!Q3/100),(('Tariffs 2020'!R3)*'Tariffs 2020'!Q3/100))),0)</f>
        <v>0</v>
      </c>
      <c r="F9" s="141">
        <f>IF(AND('Tariffs 2020'!R3&gt;0,'Tariffs 2020'!T3&gt;0),IF(($C$5&lt;'Tariffs 2020'!T3),(0),($C$5-'Tariffs 2020'!T3)*'Tariffs 2020'!U3/100),IF(AND('Tariffs 2020'!R3&gt;0,'Tariffs 2020'!T3=""),IF(($C$5&lt;'Tariffs 2020'!R3+'Tariffs 2020'!P3),(0),(($C$5-('Tariffs 2020'!R3+'Tariffs 2020'!P3))*'Tariffs 2020'!S3/100)),IF(AND('Tariffs 2020'!P3&gt;0,'Tariffs 2020'!R3=""&gt;0),IF(($C$5&lt;'Tariffs 2020'!P3),(0),($C$5-'Tariffs 2020'!P3)*'Tariffs 2020'!Q3/100),0)))</f>
        <v>0</v>
      </c>
      <c r="G9" s="141">
        <f t="shared" ref="G9:G10" si="8">SUM(C9:F9)</f>
        <v>406.66436363636359</v>
      </c>
      <c r="H9" s="141">
        <f t="shared" si="0"/>
        <v>1332.5454545454545</v>
      </c>
      <c r="I9" s="141">
        <f t="shared" si="1"/>
        <v>1626.6574545454544</v>
      </c>
      <c r="J9" s="142">
        <f t="shared" si="2"/>
        <v>1789.3232</v>
      </c>
      <c r="K9" s="140">
        <f>'Tariffs 2020'!AZ3</f>
        <v>9</v>
      </c>
      <c r="L9" s="140">
        <f>'Tariffs 2020'!BA3</f>
        <v>0</v>
      </c>
      <c r="M9" s="140">
        <f>'Tariffs 2020'!BB3</f>
        <v>0</v>
      </c>
      <c r="N9" s="140">
        <f>'Tariffs 2020'!BC3</f>
        <v>0</v>
      </c>
      <c r="O9" s="143" t="str">
        <f t="shared" si="3"/>
        <v>Guaranteed off bill</v>
      </c>
      <c r="P9" s="143" t="str">
        <f t="shared" si="4"/>
        <v>Exclusive</v>
      </c>
      <c r="Q9" s="191">
        <f t="shared" si="5"/>
        <v>1480.2582836363636</v>
      </c>
      <c r="R9" s="191">
        <f t="shared" si="6"/>
        <v>1480.2582836363636</v>
      </c>
      <c r="S9" s="198">
        <f t="shared" si="7"/>
        <v>1628.2841120000001</v>
      </c>
      <c r="T9" s="198">
        <f t="shared" si="7"/>
        <v>1628.2841120000001</v>
      </c>
      <c r="U9" s="144">
        <f>'Tariffs 2020'!BL3</f>
        <v>0</v>
      </c>
      <c r="V9" s="145" t="str">
        <f>'Tariffs 2020'!BM3</f>
        <v>n</v>
      </c>
    </row>
    <row r="10" spans="1:22" x14ac:dyDescent="0.15">
      <c r="A10" s="139" t="str">
        <f>'Tariffs 2020'!K4</f>
        <v>Origin Energy</v>
      </c>
      <c r="B10" s="140" t="str">
        <f>'Tariffs 2020'!L4</f>
        <v>Freedom</v>
      </c>
      <c r="C10" s="141">
        <f>IF('Tariffs 2020'!BP4=0,91*'Tariffs 2020'!M4/100,(91*'Tariffs 2020'!M4/100)+'Tariffs 2020'!BP4/4)</f>
        <v>82.11509090909091</v>
      </c>
      <c r="D10" s="141">
        <f>IF('Tariffs 2020'!O4="",$C$5*'Tariffs 2020'!N4/100,IF($C$5&gt;='Tariffs 2020'!P4,('Tariffs 2020'!P4*'Tariffs 2020'!N4/100),($C$5*'Tariffs 2020'!N4/100)))</f>
        <v>327.13636363636357</v>
      </c>
      <c r="E10" s="141">
        <f>IF(AND('Tariffs 2020'!P4&gt;0,'Tariffs 2020'!R4&gt;0),IF($C$5&lt;'Tariffs 2020'!P4,0,IF($C$5&lt;=('Tariffs 2020'!R4+'Tariffs 2020'!P4),(($C$5-'Tariffs 2020'!P4)*'Tariffs 2020'!Q4/100),(('Tariffs 2020'!R4)*'Tariffs 2020'!Q4/100))),0)</f>
        <v>0</v>
      </c>
      <c r="F10" s="141">
        <f>IF(AND('Tariffs 2020'!R4&gt;0,'Tariffs 2020'!T4&gt;0),IF(($C$5&lt;'Tariffs 2020'!T4),(0),($C$5-'Tariffs 2020'!T4)*'Tariffs 2020'!U4/100),IF(AND('Tariffs 2020'!R4&gt;0,'Tariffs 2020'!T4=""),IF(($C$5&lt;'Tariffs 2020'!R4+'Tariffs 2020'!P4),(0),(($C$5-('Tariffs 2020'!R4+'Tariffs 2020'!P4))*'Tariffs 2020'!S4/100)),IF(AND('Tariffs 2020'!P4&gt;0,'Tariffs 2020'!R4=""&gt;0),IF(($C$5&lt;'Tariffs 2020'!P4),(0),($C$5-'Tariffs 2020'!P4)*'Tariffs 2020'!Q4/100),0)))</f>
        <v>0</v>
      </c>
      <c r="G10" s="141">
        <f t="shared" si="8"/>
        <v>409.25145454545446</v>
      </c>
      <c r="H10" s="141">
        <f t="shared" si="0"/>
        <v>1308.5454545454543</v>
      </c>
      <c r="I10" s="141">
        <f t="shared" si="1"/>
        <v>1637.0058181818179</v>
      </c>
      <c r="J10" s="142">
        <f t="shared" si="2"/>
        <v>1800.7063999999998</v>
      </c>
      <c r="K10" s="140">
        <f>'Tariffs 2020'!AZ4</f>
        <v>9</v>
      </c>
      <c r="L10" s="140">
        <f>'Tariffs 2020'!BA4</f>
        <v>0</v>
      </c>
      <c r="M10" s="140">
        <f>'Tariffs 2020'!BB4</f>
        <v>0</v>
      </c>
      <c r="N10" s="140">
        <f>'Tariffs 2020'!BC4</f>
        <v>0</v>
      </c>
      <c r="O10" s="143" t="str">
        <f t="shared" si="3"/>
        <v>Guaranteed off bill</v>
      </c>
      <c r="P10" s="143" t="str">
        <f t="shared" si="4"/>
        <v>Inclusive</v>
      </c>
      <c r="Q10" s="191">
        <f t="shared" si="5"/>
        <v>1489.6752945454543</v>
      </c>
      <c r="R10" s="191">
        <f t="shared" si="6"/>
        <v>1489.6752945454543</v>
      </c>
      <c r="S10" s="198">
        <f t="shared" si="7"/>
        <v>1638.6428239999998</v>
      </c>
      <c r="T10" s="198">
        <f t="shared" si="7"/>
        <v>1638.6428239999998</v>
      </c>
      <c r="U10" s="144">
        <f>'Tariffs 2020'!BL4</f>
        <v>0</v>
      </c>
      <c r="V10" s="145" t="str">
        <f>'Tariffs 2020'!BM4</f>
        <v>n</v>
      </c>
    </row>
    <row r="11" spans="1:22" x14ac:dyDescent="0.15">
      <c r="A11" s="139" t="str">
        <f>'Tariffs 2020'!K5</f>
        <v>Red Energy</v>
      </c>
      <c r="B11" s="140" t="str">
        <f>'Tariffs 2020'!L5</f>
        <v>Living Energy Saver</v>
      </c>
      <c r="C11" s="141">
        <f>IF('Tariffs 2020'!BP5=0,91*'Tariffs 2020'!M5/100,(91*'Tariffs 2020'!M5/100)+'Tariffs 2020'!BP5/4)</f>
        <v>80.534999999999997</v>
      </c>
      <c r="D11" s="141">
        <f>IF('Tariffs 2020'!O5="",$C$5*'Tariffs 2020'!N5/100,IF($C$5&gt;='Tariffs 2020'!P5,('Tariffs 2020'!P5*'Tariffs 2020'!N5/100),($C$5*'Tariffs 2020'!N5/100)))</f>
        <v>295.63636363636363</v>
      </c>
      <c r="E11" s="141">
        <f>IF(AND('Tariffs 2020'!P5&gt;0,'Tariffs 2020'!R5&gt;0),IF($C$5&lt;'Tariffs 2020'!P5,0,IF($C$5&lt;=('Tariffs 2020'!R5+'Tariffs 2020'!P5),(($C$5-'Tariffs 2020'!P5)*'Tariffs 2020'!Q5/100),(('Tariffs 2020'!R5)*'Tariffs 2020'!Q5/100))),0)</f>
        <v>0</v>
      </c>
      <c r="F11" s="141">
        <f>IF(AND('Tariffs 2020'!R5&gt;0,'Tariffs 2020'!T5&gt;0),IF(($C$5&lt;'Tariffs 2020'!T5),(0),($C$5-'Tariffs 2020'!T5)*'Tariffs 2020'!U5/100),IF(AND('Tariffs 2020'!R5&gt;0,'Tariffs 2020'!T5=""),IF(($C$5&lt;'Tariffs 2020'!R5+'Tariffs 2020'!P5),(0),(($C$5-('Tariffs 2020'!R5+'Tariffs 2020'!P5))*'Tariffs 2020'!S5/100)),IF(AND('Tariffs 2020'!P5&gt;0,'Tariffs 2020'!R5=""&gt;0),IF(($C$5&lt;'Tariffs 2020'!P5),(0),($C$5-'Tariffs 2020'!P5)*'Tariffs 2020'!Q5/100),0)))</f>
        <v>0</v>
      </c>
      <c r="G11" s="141">
        <f t="shared" ref="G11:G13" si="9">SUM(C11:F11)</f>
        <v>376.17136363636359</v>
      </c>
      <c r="H11" s="141">
        <f t="shared" si="0"/>
        <v>1182.5454545454545</v>
      </c>
      <c r="I11" s="141">
        <f t="shared" si="1"/>
        <v>1504.6854545454544</v>
      </c>
      <c r="J11" s="142">
        <f t="shared" si="2"/>
        <v>1655.154</v>
      </c>
      <c r="K11" s="140">
        <f>'Tariffs 2020'!AZ5</f>
        <v>0</v>
      </c>
      <c r="L11" s="140">
        <f>'Tariffs 2020'!BA5</f>
        <v>0</v>
      </c>
      <c r="M11" s="140">
        <f>'Tariffs 2020'!BB5</f>
        <v>0</v>
      </c>
      <c r="N11" s="140">
        <f>'Tariffs 2020'!BC5</f>
        <v>0</v>
      </c>
      <c r="O11" s="143" t="str">
        <f t="shared" si="3"/>
        <v>No discount</v>
      </c>
      <c r="P11" s="143" t="str">
        <f t="shared" si="4"/>
        <v>Inclusive</v>
      </c>
      <c r="Q11" s="191">
        <f t="shared" si="5"/>
        <v>1504.6854545454544</v>
      </c>
      <c r="R11" s="191">
        <f t="shared" si="6"/>
        <v>1504.6854545454544</v>
      </c>
      <c r="S11" s="198">
        <f t="shared" si="7"/>
        <v>1655.154</v>
      </c>
      <c r="T11" s="198">
        <f t="shared" si="7"/>
        <v>1655.154</v>
      </c>
      <c r="U11" s="144">
        <f>'Tariffs 2020'!BL5</f>
        <v>0</v>
      </c>
      <c r="V11" s="145" t="str">
        <f>'Tariffs 2020'!BM5</f>
        <v>n</v>
      </c>
    </row>
    <row r="12" spans="1:22" x14ac:dyDescent="0.15">
      <c r="A12" s="139" t="str">
        <f>'Tariffs 2020'!K6</f>
        <v>Energy Locals</v>
      </c>
      <c r="B12" s="140" t="str">
        <f>'Tariffs 2020'!L6</f>
        <v>Local Saver</v>
      </c>
      <c r="C12" s="141">
        <f>IF('Tariffs 2020'!BP6=0,91*'Tariffs 2020'!M6/100,(91*'Tariffs 2020'!M6/100)+'Tariffs 2020'!BP6/4)</f>
        <v>84.559090909090898</v>
      </c>
      <c r="D12" s="141">
        <f>IF('Tariffs 2020'!O6="",$C$5*'Tariffs 2020'!N6/100,IF($C$5&gt;='Tariffs 2020'!P6,('Tariffs 2020'!P6*'Tariffs 2020'!N6/100),($C$5*'Tariffs 2020'!N6/100)))</f>
        <v>334.09090909090907</v>
      </c>
      <c r="E12" s="141">
        <f>IF(AND('Tariffs 2020'!P6&gt;0,'Tariffs 2020'!R6&gt;0),IF($C$5&lt;'Tariffs 2020'!P6,0,IF($C$5&lt;=('Tariffs 2020'!R6+'Tariffs 2020'!P6),(($C$5-'Tariffs 2020'!P6)*'Tariffs 2020'!Q6/100),(('Tariffs 2020'!R6)*'Tariffs 2020'!Q6/100))),0)</f>
        <v>0</v>
      </c>
      <c r="F12" s="141">
        <f>IF(AND('Tariffs 2020'!R6&gt;0,'Tariffs 2020'!T6&gt;0),IF(($C$5&lt;'Tariffs 2020'!T6),(0),($C$5-'Tariffs 2020'!T6)*'Tariffs 2020'!U6/100),IF(AND('Tariffs 2020'!R6&gt;0,'Tariffs 2020'!T6=""),IF(($C$5&lt;'Tariffs 2020'!R6+'Tariffs 2020'!P6),(0),(($C$5-('Tariffs 2020'!R6+'Tariffs 2020'!P6))*'Tariffs 2020'!S6/100)),IF(AND('Tariffs 2020'!P6&gt;0,'Tariffs 2020'!R6=""&gt;0),IF(($C$5&lt;'Tariffs 2020'!P6),(0),($C$5-'Tariffs 2020'!P6)*'Tariffs 2020'!Q6/100),0)))</f>
        <v>0</v>
      </c>
      <c r="G12" s="141">
        <f t="shared" si="9"/>
        <v>418.65</v>
      </c>
      <c r="H12" s="141">
        <f t="shared" si="0"/>
        <v>1336.3636363636363</v>
      </c>
      <c r="I12" s="141">
        <f t="shared" si="1"/>
        <v>1674.6</v>
      </c>
      <c r="J12" s="142">
        <f t="shared" si="2"/>
        <v>1842.06</v>
      </c>
      <c r="K12" s="140">
        <f>'Tariffs 2020'!AZ6</f>
        <v>0</v>
      </c>
      <c r="L12" s="140">
        <f>'Tariffs 2020'!BA6</f>
        <v>0</v>
      </c>
      <c r="M12" s="140">
        <f>'Tariffs 2020'!BB6</f>
        <v>0</v>
      </c>
      <c r="N12" s="140">
        <f>'Tariffs 2020'!BC6</f>
        <v>0</v>
      </c>
      <c r="O12" s="143" t="str">
        <f t="shared" si="3"/>
        <v>No discount</v>
      </c>
      <c r="P12" s="143" t="str">
        <f t="shared" si="4"/>
        <v>Exclusive</v>
      </c>
      <c r="Q12" s="191">
        <f t="shared" si="5"/>
        <v>1674.6</v>
      </c>
      <c r="R12" s="191">
        <f t="shared" si="6"/>
        <v>1674.6</v>
      </c>
      <c r="S12" s="198">
        <f t="shared" si="7"/>
        <v>1842.06</v>
      </c>
      <c r="T12" s="198">
        <f t="shared" si="7"/>
        <v>1842.06</v>
      </c>
      <c r="U12" s="144">
        <f>'Tariffs 2020'!BL6</f>
        <v>0</v>
      </c>
      <c r="V12" s="145" t="str">
        <f>'Tariffs 2020'!BM6</f>
        <v>n</v>
      </c>
    </row>
    <row r="13" spans="1:22" x14ac:dyDescent="0.15">
      <c r="A13" s="139" t="str">
        <f>'Tariffs 2020'!K7</f>
        <v>Powerclub</v>
      </c>
      <c r="B13" s="140" t="str">
        <f>'Tariffs 2020'!L7</f>
        <v>Powerbank Home</v>
      </c>
      <c r="C13" s="141">
        <f>IF('Tariffs 2020'!BP7=0,91*'Tariffs 2020'!M7/100,(91*'Tariffs 2020'!M7/100)+'Tariffs 2020'!BP7/4)</f>
        <v>70.230727272727279</v>
      </c>
      <c r="D13" s="141">
        <f>IF('Tariffs 2020'!O7="",$C$5*'Tariffs 2020'!N7/100,IF($C$5&gt;='Tariffs 2020'!P7,('Tariffs 2020'!P7*'Tariffs 2020'!N7/100),($C$5*'Tariffs 2020'!N7/100)))</f>
        <v>267.40909090909088</v>
      </c>
      <c r="E13" s="141">
        <f>IF(AND('Tariffs 2020'!P7&gt;0,'Tariffs 2020'!R7&gt;0),IF($C$5&lt;'Tariffs 2020'!P7,0,IF($C$5&lt;=('Tariffs 2020'!R7+'Tariffs 2020'!P7),(($C$5-'Tariffs 2020'!P7)*'Tariffs 2020'!Q7/100),(('Tariffs 2020'!R7)*'Tariffs 2020'!Q7/100))),0)</f>
        <v>0</v>
      </c>
      <c r="F13" s="141">
        <f>IF(AND('Tariffs 2020'!R7&gt;0,'Tariffs 2020'!T7&gt;0),IF(($C$5&lt;'Tariffs 2020'!T7),(0),($C$5-'Tariffs 2020'!T7)*'Tariffs 2020'!U7/100),IF(AND('Tariffs 2020'!R7&gt;0,'Tariffs 2020'!T7=""),IF(($C$5&lt;'Tariffs 2020'!R7+'Tariffs 2020'!P7),(0),(($C$5-('Tariffs 2020'!R7+'Tariffs 2020'!P7))*'Tariffs 2020'!S7/100)),IF(AND('Tariffs 2020'!P7&gt;0,'Tariffs 2020'!R7=""&gt;0),IF(($C$5&lt;'Tariffs 2020'!P7),(0),($C$5-'Tariffs 2020'!P7)*'Tariffs 2020'!Q7/100),0)))</f>
        <v>0</v>
      </c>
      <c r="G13" s="141">
        <f t="shared" si="9"/>
        <v>337.63981818181816</v>
      </c>
      <c r="H13" s="141">
        <f t="shared" si="0"/>
        <v>1069.6363636363635</v>
      </c>
      <c r="I13" s="141">
        <f t="shared" si="1"/>
        <v>1350.5592727272726</v>
      </c>
      <c r="J13" s="142">
        <f t="shared" si="2"/>
        <v>1485.6152</v>
      </c>
      <c r="K13" s="140">
        <f>'Tariffs 2020'!AZ7</f>
        <v>0</v>
      </c>
      <c r="L13" s="140">
        <f>'Tariffs 2020'!BA7</f>
        <v>0</v>
      </c>
      <c r="M13" s="140">
        <f>'Tariffs 2020'!BB7</f>
        <v>0</v>
      </c>
      <c r="N13" s="140">
        <f>'Tariffs 2020'!BC7</f>
        <v>0</v>
      </c>
      <c r="O13" s="143" t="str">
        <f t="shared" si="3"/>
        <v>No discount</v>
      </c>
      <c r="P13" s="143" t="str">
        <f t="shared" si="4"/>
        <v>Exclusive</v>
      </c>
      <c r="Q13" s="191">
        <f t="shared" si="5"/>
        <v>1350.5592727272726</v>
      </c>
      <c r="R13" s="191">
        <f t="shared" si="6"/>
        <v>1350.5592727272726</v>
      </c>
      <c r="S13" s="198">
        <f t="shared" si="7"/>
        <v>1485.6152</v>
      </c>
      <c r="T13" s="198">
        <f t="shared" si="7"/>
        <v>1485.6152</v>
      </c>
      <c r="U13" s="144">
        <f>'Tariffs 2020'!BL7</f>
        <v>0</v>
      </c>
      <c r="V13" s="145" t="str">
        <f>'Tariffs 2020'!BM7</f>
        <v>n</v>
      </c>
    </row>
    <row r="14" spans="1:22" ht="15" thickBot="1" x14ac:dyDescent="0.2">
      <c r="A14" s="146" t="str">
        <f>'Tariffs 2020'!K8</f>
        <v>Amber Electric</v>
      </c>
      <c r="B14" s="147" t="str">
        <f>'Tariffs 2020'!L8</f>
        <v>Market offer</v>
      </c>
      <c r="C14" s="148">
        <f>IF('Tariffs 2020'!BP8=0,91*'Tariffs 2020'!M8/100,(91*'Tariffs 2020'!M8/100)+'Tariffs 2020'!BP8/4)</f>
        <v>85.002272727272725</v>
      </c>
      <c r="D14" s="148">
        <f>IF('Tariffs 2020'!O8="",$C$5*'Tariffs 2020'!N8/100,IF($C$5&gt;='Tariffs 2020'!P8,('Tariffs 2020'!P8*'Tariffs 2020'!N8/100),($C$5*'Tariffs 2020'!N8/100)))</f>
        <v>349.77272727272725</v>
      </c>
      <c r="E14" s="148">
        <f>IF(AND('Tariffs 2020'!P8&gt;0,'Tariffs 2020'!R8&gt;0),IF($C$5&lt;'Tariffs 2020'!P8,0,IF($C$5&lt;=('Tariffs 2020'!R8+'Tariffs 2020'!P8),(($C$5-'Tariffs 2020'!P8)*'Tariffs 2020'!Q8/100),(('Tariffs 2020'!R8)*'Tariffs 2020'!Q8/100))),0)</f>
        <v>0</v>
      </c>
      <c r="F14" s="148">
        <f>IF(AND('Tariffs 2020'!R8&gt;0,'Tariffs 2020'!T8&gt;0),IF(($C$5&lt;'Tariffs 2020'!T8),(0),($C$5-'Tariffs 2020'!T8)*'Tariffs 2020'!U8/100),IF(AND('Tariffs 2020'!R8&gt;0,'Tariffs 2020'!T8=""),IF(($C$5&lt;'Tariffs 2020'!R8+'Tariffs 2020'!P8),(0),(($C$5-('Tariffs 2020'!R8+'Tariffs 2020'!P8))*'Tariffs 2020'!S8/100)),IF(AND('Tariffs 2020'!P8&gt;0,'Tariffs 2020'!R8=""&gt;0),IF(($C$5&lt;'Tariffs 2020'!P8),(0),($C$5-'Tariffs 2020'!P8)*'Tariffs 2020'!Q8/100),0)))</f>
        <v>0</v>
      </c>
      <c r="G14" s="148">
        <f t="shared" ref="G14" si="10">SUM(C14:F14)</f>
        <v>434.77499999999998</v>
      </c>
      <c r="H14" s="148">
        <f t="shared" ref="H14" si="11">(G14-C14)*4</f>
        <v>1399.090909090909</v>
      </c>
      <c r="I14" s="148">
        <f t="shared" ref="I14" si="12">G14*4</f>
        <v>1739.1</v>
      </c>
      <c r="J14" s="149">
        <f t="shared" ref="J14" si="13">I14*1.1</f>
        <v>1913.01</v>
      </c>
      <c r="K14" s="147">
        <f>'Tariffs 2020'!AZ8</f>
        <v>0</v>
      </c>
      <c r="L14" s="147">
        <f>'Tariffs 2020'!BA8</f>
        <v>0</v>
      </c>
      <c r="M14" s="147">
        <f>'Tariffs 2020'!BB8</f>
        <v>0</v>
      </c>
      <c r="N14" s="147">
        <f>'Tariffs 2020'!BC8</f>
        <v>0</v>
      </c>
      <c r="O14" s="150" t="str">
        <f t="shared" ref="O14" si="14">IF(SUM(K14:N14)=0,"No discount",IF(K14&gt;0,"Guaranteed off bill",IF(L14&gt;0,"Guaranteed off usage",IF(M14&gt;0,"Pay-on-time off bill","Pay-on-time off usage"))))</f>
        <v>No discount</v>
      </c>
      <c r="P14" s="150" t="str">
        <f t="shared" ref="P14" si="15">IF(OR(A14="Origin Energy",A14="Red Energy",A14="Powershop"),"Inclusive","Exclusive")</f>
        <v>Exclusive</v>
      </c>
      <c r="Q14" s="192">
        <f t="shared" ref="Q14" si="16">IF(AND(O14="Guaranteed off bill",P14="Inclusive"),((I14*1.1)-((I14*1.1)*K14/100))/1.1,IF(AND(O14="Guaranteed off usage",P14="Inclusive"),((I14*1.1)-((H14*1.1)*L14/100))/1.1,IF(AND(O14="Guaranteed off bill",P14="Exclusive"),I14-(I14*K14/100),IF(AND(O14="Guaranteed off usage",P14="Exclusive"),I14-(H14*L14/100),IF(P14="Inclusive",((I14*1.1))/1.1,I14)))))</f>
        <v>1739.1</v>
      </c>
      <c r="R14" s="192">
        <f t="shared" ref="R14" si="17">IF(AND(O14="Pay-on-time off bill",P14="Inclusive"),((Q14*1.1)-((Q14*1.1)*M14/100))/1.1,IF(AND(O14="Pay-on-time off usage",P14="Inclusive"),((Q14*1.1)-((H14*1.1)*N14/100))/1.1,IF(AND(O14="Pay-on-time off bill",P14="Exclusive"),Q14-(Q14*M14/100),IF(AND(O14="Pay-on-time off usage",P14="Exclusive"),Q14-(H14*N14/100),IF(P14="Inclusive",((Q14*1.1))/1.1,Q14)))))</f>
        <v>1739.1</v>
      </c>
      <c r="S14" s="195">
        <f t="shared" ref="S14" si="18">Q14*1.1</f>
        <v>1913.01</v>
      </c>
      <c r="T14" s="195">
        <f t="shared" ref="T14" si="19">R14*1.1</f>
        <v>1913.01</v>
      </c>
      <c r="U14" s="151">
        <f>'Tariffs 2020'!BL8</f>
        <v>0</v>
      </c>
      <c r="V14" s="152" t="str">
        <f>'Tariffs 2020'!BM8</f>
        <v>n</v>
      </c>
    </row>
    <row r="16" spans="1:22" ht="15" thickBot="1" x14ac:dyDescent="0.2"/>
    <row r="17" spans="1:22" x14ac:dyDescent="0.15">
      <c r="A17" s="78" t="s">
        <v>351</v>
      </c>
      <c r="B17" s="79"/>
      <c r="C17" s="79"/>
      <c r="D17" s="79"/>
      <c r="E17" s="79"/>
      <c r="F17" s="79"/>
      <c r="G17" s="79"/>
      <c r="H17" s="79"/>
      <c r="I17" s="79"/>
      <c r="J17" s="79"/>
      <c r="K17" s="79"/>
      <c r="L17" s="79"/>
      <c r="M17" s="79"/>
      <c r="N17" s="79"/>
      <c r="O17" s="79"/>
      <c r="P17" s="79"/>
      <c r="Q17" s="79"/>
      <c r="R17" s="79"/>
      <c r="S17" s="79"/>
      <c r="T17" s="79"/>
      <c r="U17" s="79"/>
      <c r="V17" s="80"/>
    </row>
    <row r="18" spans="1:22" x14ac:dyDescent="0.15">
      <c r="A18" s="81" t="s">
        <v>107</v>
      </c>
      <c r="B18" s="32"/>
      <c r="C18" s="101">
        <v>2000</v>
      </c>
      <c r="D18" s="32"/>
      <c r="E18" s="32"/>
      <c r="F18" s="32"/>
      <c r="G18" s="32"/>
      <c r="H18" s="32"/>
      <c r="I18" s="32"/>
      <c r="J18" s="32"/>
      <c r="K18" s="32"/>
      <c r="L18" s="32"/>
      <c r="M18" s="32"/>
      <c r="N18" s="32"/>
      <c r="O18" s="32"/>
      <c r="P18" s="32"/>
      <c r="Q18" s="32"/>
      <c r="R18" s="32"/>
      <c r="S18" s="32"/>
      <c r="T18" s="32"/>
      <c r="U18" s="32"/>
      <c r="V18" s="82"/>
    </row>
    <row r="19" spans="1:22" x14ac:dyDescent="0.15">
      <c r="A19" s="81"/>
      <c r="B19" s="32"/>
      <c r="C19" s="32"/>
      <c r="D19" s="32"/>
      <c r="E19" s="32"/>
      <c r="F19" s="32"/>
      <c r="G19" s="32"/>
      <c r="H19" s="32"/>
      <c r="I19" s="32"/>
      <c r="J19" s="32"/>
      <c r="K19" s="32"/>
      <c r="L19" s="32"/>
      <c r="M19" s="32"/>
      <c r="N19" s="32"/>
      <c r="O19" s="32"/>
      <c r="P19" s="32"/>
      <c r="Q19" s="32"/>
      <c r="R19" s="32"/>
      <c r="S19" s="32"/>
      <c r="T19" s="32"/>
      <c r="U19" s="32"/>
      <c r="V19" s="82"/>
    </row>
    <row r="20" spans="1:22" ht="75" x14ac:dyDescent="0.15">
      <c r="A20" s="179" t="s">
        <v>112</v>
      </c>
      <c r="B20" s="180" t="s">
        <v>108</v>
      </c>
      <c r="C20" s="186" t="s">
        <v>109</v>
      </c>
      <c r="D20" s="186" t="s">
        <v>341</v>
      </c>
      <c r="E20" s="186" t="s">
        <v>342</v>
      </c>
      <c r="F20" s="186" t="s">
        <v>199</v>
      </c>
      <c r="G20" s="180" t="s">
        <v>6</v>
      </c>
      <c r="H20" s="189" t="s">
        <v>343</v>
      </c>
      <c r="I20" s="190" t="s">
        <v>201</v>
      </c>
      <c r="J20" s="181" t="s">
        <v>344</v>
      </c>
      <c r="K20" s="183" t="s">
        <v>203</v>
      </c>
      <c r="L20" s="183" t="s">
        <v>232</v>
      </c>
      <c r="M20" s="183" t="s">
        <v>233</v>
      </c>
      <c r="N20" s="183" t="s">
        <v>234</v>
      </c>
      <c r="O20" s="194" t="s">
        <v>345</v>
      </c>
      <c r="P20" s="194" t="s">
        <v>346</v>
      </c>
      <c r="Q20" s="193" t="s">
        <v>347</v>
      </c>
      <c r="R20" s="193" t="s">
        <v>348</v>
      </c>
      <c r="S20" s="184" t="s">
        <v>349</v>
      </c>
      <c r="T20" s="184" t="s">
        <v>350</v>
      </c>
      <c r="U20" s="183" t="s">
        <v>129</v>
      </c>
      <c r="V20" s="185" t="s">
        <v>130</v>
      </c>
    </row>
    <row r="21" spans="1:22" x14ac:dyDescent="0.15">
      <c r="A21" s="139" t="str">
        <f>'Tariffs 2020'!K9</f>
        <v>ActewAGL</v>
      </c>
      <c r="B21" s="140" t="str">
        <f>'Tariffs 2020'!L9</f>
        <v>Home plan Saver</v>
      </c>
      <c r="C21" s="141">
        <f>IF('Tariffs 2020'!BP9=0,91*'Tariffs 2020'!M9/100,(91*'Tariffs 2020'!M9/100)+'Tariffs 2020'!BP9/4)</f>
        <v>101.92</v>
      </c>
      <c r="D21" s="141">
        <f>IF('Tariffs 2020'!O9="",$C$18*'Tariffs 2020'!N9/100,IF($C$18&gt;='Tariffs 2020'!P9,('Tariffs 2020'!P9*'Tariffs 2020'!N9/100),($C$18*'Tariffs 2020'!N9/100)))</f>
        <v>429.09090909090907</v>
      </c>
      <c r="E21" s="141">
        <f>IF(AND('Tariffs 2020'!P9&gt;0,'Tariffs 2020'!R9&gt;0),IF($C$18&lt;'Tariffs 2020'!P9,0,IF($C$18&lt;=('Tariffs 2020'!R9+'Tariffs 2020'!P9),(($C$18-'Tariffs 2020'!P9)*'Tariffs 2020'!Q9/100),(('Tariffs 2020'!R9)*'Tariffs 2020'!Q9/100))),0)</f>
        <v>0</v>
      </c>
      <c r="F21" s="141">
        <f>IF(AND('Tariffs 2020'!R9&gt;0,'Tariffs 2020'!T9&gt;0),IF(($C$18&lt;'Tariffs 2020'!T9),(0),($C$18-'Tariffs 2020'!T9)*'Tariffs 2020'!U9/100),IF(AND('Tariffs 2020'!R9&gt;0,'Tariffs 2020'!T9=""),IF(($C$18&lt;'Tariffs 2020'!R9+'Tariffs 2020'!P9),(0),(($C$18-('Tariffs 2020'!R9+'Tariffs 2020'!P9))*'Tariffs 2020'!S9/100)),IF(AND('Tariffs 2020'!P9&gt;0,'Tariffs 2020'!R9=""&gt;0),IF(($C$18&lt;'Tariffs 2020'!P9),(0),($C$18-'Tariffs 2020'!P9)*'Tariffs 2020'!Q9/100),0)))</f>
        <v>0</v>
      </c>
      <c r="G21" s="141">
        <f>SUM(C21:F21)</f>
        <v>531.01090909090908</v>
      </c>
      <c r="H21" s="141">
        <f>(G21-C21)*4</f>
        <v>1716.3636363636363</v>
      </c>
      <c r="I21" s="191">
        <f>G21*4</f>
        <v>2124.0436363636363</v>
      </c>
      <c r="J21" s="142">
        <f>I21*1.1</f>
        <v>2336.4480000000003</v>
      </c>
      <c r="K21" s="140">
        <f>'Tariffs 2020'!AZ9</f>
        <v>0</v>
      </c>
      <c r="L21" s="140">
        <f>'Tariffs 2020'!BA9</f>
        <v>0</v>
      </c>
      <c r="M21" s="140">
        <f>'Tariffs 2020'!BB9</f>
        <v>0</v>
      </c>
      <c r="N21" s="140">
        <f>'Tariffs 2020'!BC9</f>
        <v>0</v>
      </c>
      <c r="O21" s="143" t="str">
        <f>IF(SUM(K21:N21)=0,"No discount",IF(K21&gt;0,"Guaranteed off bill",IF(L21&gt;0,"Guaranteed off usage",IF(M21&gt;0,"Pay-on-time off bill","Pay-on-time off usage"))))</f>
        <v>No discount</v>
      </c>
      <c r="P21" s="143" t="str">
        <f>IF(OR(A21="Origin Energy",A21="Red Energy",A21="Powershop"),"Inclusive","Exclusive")</f>
        <v>Exclusive</v>
      </c>
      <c r="Q21" s="191">
        <f>IF(AND(O21="Guaranteed off bill",P21="Inclusive"),((I21*1.1)-((I21*1.1)*K21/100))/1.1,IF(AND(O21="Guaranteed off usage",P21="Inclusive"),((I21*1.1)-((H21*1.1)*L21/100))/1.1,IF(AND(O21="Guaranteed off bill",P21="Exclusive"),I21-(I21*K21/100),IF(AND(O21="Guaranteed off usage",P21="Exclusive"),I21-(H21*L21/100),IF(P21="Inclusive",((I21*1.1))/1.1,I21)))))</f>
        <v>2124.0436363636363</v>
      </c>
      <c r="R21" s="191">
        <f>IF(AND(O21="Pay-on-time off bill",P21="Inclusive"),((Q21*1.1)-((Q21*1.1)*M21/100))/1.1,IF(AND(O21="Pay-on-time off usage",P21="Inclusive"),((Q21*1.1)-((H21*1.1)*N21/100))/1.1,IF(AND(O21="Pay-on-time off bill",P21="Exclusive"),Q21-(Q21*M21/100),IF(AND(O21="Pay-on-time off usage",P21="Exclusive"),Q21-(H21*N21/100),IF(P21="Inclusive",((Q21*1.1))/1.1,Q21)))))</f>
        <v>2124.0436363636363</v>
      </c>
      <c r="S21" s="197">
        <f t="shared" ref="S21:T23" si="20">Q21*1.1</f>
        <v>2336.4480000000003</v>
      </c>
      <c r="T21" s="197">
        <f t="shared" si="20"/>
        <v>2336.4480000000003</v>
      </c>
      <c r="U21" s="144">
        <f>'Tariffs 2020'!BL9</f>
        <v>0</v>
      </c>
      <c r="V21" s="145" t="str">
        <f>'Tariffs 2020'!BM9</f>
        <v>n</v>
      </c>
    </row>
    <row r="22" spans="1:22" x14ac:dyDescent="0.15">
      <c r="A22" s="139" t="str">
        <f>'Tariffs 2020'!K10</f>
        <v>Origin Energy</v>
      </c>
      <c r="B22" s="140" t="str">
        <f>'Tariffs 2020'!L10</f>
        <v>Freedom</v>
      </c>
      <c r="C22" s="141">
        <f>IF('Tariffs 2020'!BP10=0,91*'Tariffs 2020'!M10/100,(91*'Tariffs 2020'!M10/100)+'Tariffs 2020'!BP10/4)</f>
        <v>102.60663636363635</v>
      </c>
      <c r="D22" s="141">
        <f>IF('Tariffs 2020'!O10="",$C$18*'Tariffs 2020'!N10/100,IF($C$18&gt;='Tariffs 2020'!P10,('Tariffs 2020'!P10*'Tariffs 2020'!N10/100),($C$18*'Tariffs 2020'!N10/100)))</f>
        <v>395.45454545454538</v>
      </c>
      <c r="E22" s="141">
        <f>IF(AND('Tariffs 2020'!P10&gt;0,'Tariffs 2020'!R10&gt;0),IF($C$18&lt;'Tariffs 2020'!P10,0,IF($C$18&lt;=('Tariffs 2020'!R10+'Tariffs 2020'!P10),(($C$18-'Tariffs 2020'!P10)*'Tariffs 2020'!Q10/100),(('Tariffs 2020'!R10)*'Tariffs 2020'!Q10/100))),0)</f>
        <v>0</v>
      </c>
      <c r="F22" s="141">
        <f>IF(AND('Tariffs 2020'!R10&gt;0,'Tariffs 2020'!T10&gt;0),IF(($C$18&lt;'Tariffs 2020'!T10),(0),($C$18-'Tariffs 2020'!T10)*'Tariffs 2020'!U10/100),IF(AND('Tariffs 2020'!R10&gt;0,'Tariffs 2020'!T10=""),IF(($C$18&lt;'Tariffs 2020'!R10+'Tariffs 2020'!P10),(0),(($C$18-('Tariffs 2020'!R10+'Tariffs 2020'!P10))*'Tariffs 2020'!S10/100)),IF(AND('Tariffs 2020'!P10&gt;0,'Tariffs 2020'!R10=""&gt;0),IF(($C$18&lt;'Tariffs 2020'!P10),(0),($C$18-'Tariffs 2020'!P10)*'Tariffs 2020'!Q10/100),0)))</f>
        <v>0</v>
      </c>
      <c r="G22" s="141">
        <f>SUM(C22:F22)</f>
        <v>498.06118181818175</v>
      </c>
      <c r="H22" s="141">
        <f>(G22-C22)*4</f>
        <v>1581.8181818181815</v>
      </c>
      <c r="I22" s="191">
        <f>G22*4</f>
        <v>1992.244727272727</v>
      </c>
      <c r="J22" s="142">
        <f>I22*1.1</f>
        <v>2191.4692</v>
      </c>
      <c r="K22" s="140">
        <f>'Tariffs 2020'!AZ10</f>
        <v>9</v>
      </c>
      <c r="L22" s="140">
        <f>'Tariffs 2020'!BA10</f>
        <v>0</v>
      </c>
      <c r="M22" s="140">
        <f>'Tariffs 2020'!BB10</f>
        <v>0</v>
      </c>
      <c r="N22" s="140">
        <f>'Tariffs 2020'!BC10</f>
        <v>0</v>
      </c>
      <c r="O22" s="143" t="str">
        <f t="shared" ref="O22:O23" si="21">IF(SUM(K22:N22)=0,"No discount",IF(K22&gt;0,"Guaranteed off bill",IF(L22&gt;0,"Guaranteed off usage",IF(M22&gt;0,"Pay-on-time off bill","Pay-on-time off usage"))))</f>
        <v>Guaranteed off bill</v>
      </c>
      <c r="P22" s="143" t="str">
        <f>IF(OR(A22="Origin Energy",A22="Red Energy",A22="Powershop"),"Inclusive","Exclusive")</f>
        <v>Inclusive</v>
      </c>
      <c r="Q22" s="191">
        <f>IF(AND(O22="Guaranteed off bill",P22="Inclusive"),((I22*1.1)-((I22*1.1)*K22/100))/1.1,IF(AND(O22="Guaranteed off usage",P22="Inclusive"),((I22*1.1)-((H22*1.1)*L22/100))/1.1,IF(AND(O22="Guaranteed off bill",P22="Exclusive"),I22-(I22*K22/100),IF(AND(O22="Guaranteed off usage",P22="Exclusive"),I22-(H22*L22/100),IF(P22="Inclusive",((I22*1.1))/1.1,I22)))))</f>
        <v>1812.9427018181816</v>
      </c>
      <c r="R22" s="191">
        <f>IF(AND(O22="Pay-on-time off bill",P22="Inclusive"),((Q22*1.1)-((Q22*1.1)*M22/100))/1.1,IF(AND(O22="Pay-on-time off usage",P22="Inclusive"),((Q22*1.1)-((H22*1.1)*N22/100))/1.1,IF(AND(O22="Pay-on-time off bill",P22="Exclusive"),Q22-(Q22*M22/100),IF(AND(O22="Pay-on-time off usage",P22="Exclusive"),Q22-(H22*N22/100),IF(P22="Inclusive",((Q22*1.1))/1.1,Q22)))))</f>
        <v>1812.9427018181816</v>
      </c>
      <c r="S22" s="198">
        <f t="shared" si="20"/>
        <v>1994.2369719999999</v>
      </c>
      <c r="T22" s="198">
        <f t="shared" si="20"/>
        <v>1994.2369719999999</v>
      </c>
      <c r="U22" s="144">
        <f>'Tariffs 2020'!BL10</f>
        <v>0</v>
      </c>
      <c r="V22" s="145" t="str">
        <f>'Tariffs 2020'!BM10</f>
        <v>n</v>
      </c>
    </row>
    <row r="23" spans="1:22" ht="15" thickBot="1" x14ac:dyDescent="0.2">
      <c r="A23" s="146" t="str">
        <f>'Tariffs 2020'!K11</f>
        <v>Red Energy</v>
      </c>
      <c r="B23" s="147" t="str">
        <f>'Tariffs 2020'!L11</f>
        <v>Living Energy Saver</v>
      </c>
      <c r="C23" s="148">
        <f>IF('Tariffs 2020'!BP11=0,91*'Tariffs 2020'!M11/100,(91*'Tariffs 2020'!M11/100)+'Tariffs 2020'!BP11/4)</f>
        <v>98.544727272727272</v>
      </c>
      <c r="D23" s="148">
        <f>IF('Tariffs 2020'!O11="",$C$18*'Tariffs 2020'!N11/100,IF($C$18&gt;='Tariffs 2020'!P11,('Tariffs 2020'!P11*'Tariffs 2020'!N11/100),($C$18*'Tariffs 2020'!N11/100)))</f>
        <v>372.18181818181807</v>
      </c>
      <c r="E23" s="148">
        <f>IF(AND('Tariffs 2020'!P11&gt;0,'Tariffs 2020'!R11&gt;0),IF($C$18&lt;'Tariffs 2020'!P11,0,IF($C$18&lt;=('Tariffs 2020'!R11+'Tariffs 2020'!P11),(($C$18-'Tariffs 2020'!P11)*'Tariffs 2020'!Q11/100),(('Tariffs 2020'!R11)*'Tariffs 2020'!Q11/100))),0)</f>
        <v>0</v>
      </c>
      <c r="F23" s="148">
        <f>IF(AND('Tariffs 2020'!R11&gt;0,'Tariffs 2020'!T11&gt;0),IF(($C$18&lt;'Tariffs 2020'!T11),(0),($C$18-'Tariffs 2020'!T11)*'Tariffs 2020'!U11/100),IF(AND('Tariffs 2020'!R11&gt;0,'Tariffs 2020'!T11=""),IF(($C$18&lt;'Tariffs 2020'!R11+'Tariffs 2020'!P11),(0),(($C$18-('Tariffs 2020'!R11+'Tariffs 2020'!P11))*'Tariffs 2020'!S11/100)),IF(AND('Tariffs 2020'!P11&gt;0,'Tariffs 2020'!R11=""&gt;0),IF(($C$18&lt;'Tariffs 2020'!P11),(0),($C$18-'Tariffs 2020'!P11)*'Tariffs 2020'!Q11/100),0)))</f>
        <v>0</v>
      </c>
      <c r="G23" s="148">
        <f>SUM(C23:F23)</f>
        <v>470.72654545454532</v>
      </c>
      <c r="H23" s="148">
        <f>(G23-C23)*4</f>
        <v>1488.7272727272721</v>
      </c>
      <c r="I23" s="192">
        <f>G23*4</f>
        <v>1882.9061818181813</v>
      </c>
      <c r="J23" s="149">
        <f>I23*1.1</f>
        <v>2071.1967999999997</v>
      </c>
      <c r="K23" s="147">
        <f>'Tariffs 2020'!AZ11</f>
        <v>0</v>
      </c>
      <c r="L23" s="147">
        <f>'Tariffs 2020'!BA11</f>
        <v>0</v>
      </c>
      <c r="M23" s="147">
        <f>'Tariffs 2020'!BB11</f>
        <v>0</v>
      </c>
      <c r="N23" s="147">
        <f>'Tariffs 2020'!BC11</f>
        <v>0</v>
      </c>
      <c r="O23" s="150" t="str">
        <f t="shared" si="21"/>
        <v>No discount</v>
      </c>
      <c r="P23" s="150" t="str">
        <f>IF(OR(A23="Origin Energy",A23="Red Energy",A23="Powershop"),"Inclusive","Exclusive")</f>
        <v>Inclusive</v>
      </c>
      <c r="Q23" s="192">
        <f>IF(AND(O23="Guaranteed off bill",P23="Inclusive"),((I23*1.1)-((I23*1.1)*K23/100))/1.1,IF(AND(O23="Guaranteed off usage",P23="Inclusive"),((I23*1.1)-((H23*1.1)*L23/100))/1.1,IF(AND(O23="Guaranteed off bill",P23="Exclusive"),I23-(I23*K23/100),IF(AND(O23="Guaranteed off usage",P23="Exclusive"),I23-(H23*L23/100),IF(P23="Inclusive",((I23*1.1))/1.1,I23)))))</f>
        <v>1882.9061818181815</v>
      </c>
      <c r="R23" s="192">
        <f>IF(AND(O23="Pay-on-time off bill",P23="Inclusive"),((Q23*1.1)-((Q23*1.1)*M23/100))/1.1,IF(AND(O23="Pay-on-time off usage",P23="Inclusive"),((Q23*1.1)-((H23*1.1)*N23/100))/1.1,IF(AND(O23="Pay-on-time off bill",P23="Exclusive"),Q23-(Q23*M23/100),IF(AND(O23="Pay-on-time off usage",P23="Exclusive"),Q23-(H23*N23/100),IF(P23="Inclusive",((Q23*1.1))/1.1,Q23)))))</f>
        <v>1882.9061818181815</v>
      </c>
      <c r="S23" s="195">
        <f t="shared" si="20"/>
        <v>2071.1967999999997</v>
      </c>
      <c r="T23" s="195">
        <f t="shared" si="20"/>
        <v>2071.1967999999997</v>
      </c>
      <c r="U23" s="151">
        <f>'Tariffs 2020'!BL11</f>
        <v>0</v>
      </c>
      <c r="V23" s="152" t="str">
        <f>'Tariffs 2020'!BM11</f>
        <v>n</v>
      </c>
    </row>
    <row r="25" spans="1:22" ht="15" thickBot="1" x14ac:dyDescent="0.2"/>
    <row r="26" spans="1:22" x14ac:dyDescent="0.15">
      <c r="A26" s="78" t="s">
        <v>352</v>
      </c>
      <c r="B26" s="79"/>
      <c r="C26" s="79"/>
      <c r="D26" s="97"/>
      <c r="E26" s="97"/>
      <c r="F26" s="97"/>
      <c r="G26" s="98"/>
      <c r="H26" s="98"/>
      <c r="I26" s="79"/>
      <c r="J26" s="79"/>
      <c r="K26" s="79"/>
      <c r="L26" s="79"/>
      <c r="M26" s="79"/>
      <c r="N26" s="79"/>
      <c r="O26" s="79"/>
      <c r="P26" s="79"/>
      <c r="Q26" s="79"/>
      <c r="R26" s="79"/>
      <c r="S26" s="79"/>
      <c r="T26" s="79"/>
      <c r="U26" s="79"/>
      <c r="V26" s="80"/>
    </row>
    <row r="27" spans="1:22" x14ac:dyDescent="0.15">
      <c r="A27" s="81" t="s">
        <v>107</v>
      </c>
      <c r="B27" s="32"/>
      <c r="C27" s="101">
        <v>2000</v>
      </c>
      <c r="D27" s="99"/>
      <c r="E27" s="99"/>
      <c r="F27" s="99"/>
      <c r="G27" s="100"/>
      <c r="H27" s="100"/>
      <c r="I27" s="32"/>
      <c r="J27" s="32"/>
      <c r="K27" s="32"/>
      <c r="L27" s="32"/>
      <c r="M27" s="32"/>
      <c r="N27" s="32"/>
      <c r="O27" s="32"/>
      <c r="P27" s="32"/>
      <c r="Q27" s="32"/>
      <c r="R27" s="32"/>
      <c r="S27" s="32"/>
      <c r="T27" s="32"/>
      <c r="U27" s="32"/>
      <c r="V27" s="82"/>
    </row>
    <row r="28" spans="1:22" x14ac:dyDescent="0.15">
      <c r="A28" s="81" t="s">
        <v>207</v>
      </c>
      <c r="B28" s="32"/>
      <c r="C28" s="102">
        <v>0.7</v>
      </c>
      <c r="D28" s="99"/>
      <c r="E28" s="99"/>
      <c r="F28" s="99"/>
      <c r="G28" s="100"/>
      <c r="H28" s="100"/>
      <c r="I28" s="32"/>
      <c r="J28" s="32"/>
      <c r="K28" s="32"/>
      <c r="L28" s="32"/>
      <c r="M28" s="32"/>
      <c r="N28" s="32"/>
      <c r="O28" s="32"/>
      <c r="P28" s="32"/>
      <c r="Q28" s="32"/>
      <c r="R28" s="32"/>
      <c r="S28" s="32"/>
      <c r="T28" s="32"/>
      <c r="U28" s="32"/>
      <c r="V28" s="82"/>
    </row>
    <row r="29" spans="1:22" x14ac:dyDescent="0.15">
      <c r="A29" s="81" t="s">
        <v>256</v>
      </c>
      <c r="B29" s="32"/>
      <c r="C29" s="102">
        <v>0.3</v>
      </c>
      <c r="D29" s="99"/>
      <c r="E29" s="99"/>
      <c r="F29" s="99"/>
      <c r="G29" s="100"/>
      <c r="H29" s="100"/>
      <c r="I29" s="32"/>
      <c r="J29" s="32"/>
      <c r="K29" s="32"/>
      <c r="L29" s="32"/>
      <c r="M29" s="32"/>
      <c r="N29" s="32"/>
      <c r="O29" s="32"/>
      <c r="P29" s="32"/>
      <c r="Q29" s="32"/>
      <c r="R29" s="32"/>
      <c r="S29" s="32"/>
      <c r="T29" s="32"/>
      <c r="U29" s="32"/>
      <c r="V29" s="82"/>
    </row>
    <row r="30" spans="1:22" x14ac:dyDescent="0.15">
      <c r="A30" s="81"/>
      <c r="B30" s="32"/>
      <c r="C30" s="99"/>
      <c r="D30" s="99"/>
      <c r="E30" s="99"/>
      <c r="F30" s="99"/>
      <c r="G30" s="100"/>
      <c r="H30" s="100"/>
      <c r="I30" s="32"/>
      <c r="J30" s="32"/>
      <c r="K30" s="32"/>
      <c r="L30" s="32"/>
      <c r="M30" s="32"/>
      <c r="N30" s="32"/>
      <c r="O30" s="32"/>
      <c r="P30" s="32"/>
      <c r="Q30" s="32"/>
      <c r="R30" s="32"/>
      <c r="S30" s="32"/>
      <c r="T30" s="32"/>
      <c r="U30" s="32"/>
      <c r="V30" s="82"/>
    </row>
    <row r="31" spans="1:22" ht="75" x14ac:dyDescent="0.15">
      <c r="A31" s="179" t="s">
        <v>112</v>
      </c>
      <c r="B31" s="180" t="s">
        <v>108</v>
      </c>
      <c r="C31" s="186" t="s">
        <v>109</v>
      </c>
      <c r="D31" s="186" t="s">
        <v>341</v>
      </c>
      <c r="E31" s="186" t="s">
        <v>199</v>
      </c>
      <c r="F31" s="186" t="s">
        <v>258</v>
      </c>
      <c r="G31" s="186" t="s">
        <v>6</v>
      </c>
      <c r="H31" s="189" t="s">
        <v>343</v>
      </c>
      <c r="I31" s="190" t="s">
        <v>201</v>
      </c>
      <c r="J31" s="181" t="s">
        <v>344</v>
      </c>
      <c r="K31" s="183" t="s">
        <v>203</v>
      </c>
      <c r="L31" s="183" t="s">
        <v>232</v>
      </c>
      <c r="M31" s="183" t="s">
        <v>233</v>
      </c>
      <c r="N31" s="183" t="s">
        <v>234</v>
      </c>
      <c r="O31" s="194" t="s">
        <v>345</v>
      </c>
      <c r="P31" s="194" t="s">
        <v>346</v>
      </c>
      <c r="Q31" s="193" t="s">
        <v>347</v>
      </c>
      <c r="R31" s="193" t="s">
        <v>348</v>
      </c>
      <c r="S31" s="187" t="s">
        <v>230</v>
      </c>
      <c r="T31" s="184" t="s">
        <v>231</v>
      </c>
      <c r="U31" s="188" t="s">
        <v>129</v>
      </c>
      <c r="V31" s="185" t="s">
        <v>130</v>
      </c>
    </row>
    <row r="32" spans="1:22" x14ac:dyDescent="0.15">
      <c r="A32" s="139" t="str">
        <f>'Tariffs 2020'!K12</f>
        <v>ActewAGL</v>
      </c>
      <c r="B32" s="140" t="str">
        <f>'Tariffs 2020'!L12</f>
        <v xml:space="preserve">Max. Reward </v>
      </c>
      <c r="C32" s="141">
        <f>IF('Tariffs 2020'!BP12=0,91*'Tariffs 2020'!M12/100,(91*'Tariffs 2020'!M12/100)+'Tariffs 2020'!BP12/4)</f>
        <v>81.676636363636362</v>
      </c>
      <c r="D32" s="141">
        <f>IF('Tariffs 2020'!O12="",$C$27*$C$28*'Tariffs 2020'!N12/100,IF($C$27*$C$28&gt;='Tariffs 2020'!P12,('Tariffs 2020'!P12*'Tariffs 2020'!N12/100),($C$27*$C$28*'Tariffs 2020'!N12/100)))</f>
        <v>314.87272727272722</v>
      </c>
      <c r="E32" s="141">
        <f>IF(AND('Tariffs 2020'!R12&gt;0,'Tariffs 2020'!T12&gt;0),IF(($C$27*$C$28&lt;'Tariffs 2020'!T12),(0),($C$27*$C$28-'Tariffs 2020'!T12)*'Tariffs 2020'!U12/100),IF(AND('Tariffs 2020'!R12&gt;0,'Tariffs 2020'!T12=""),IF(($C$27*$C$28&lt;'Tariffs 2020'!R12+'Tariffs 2020'!P12),(0),(($C$27*$C$28-('Tariffs 2020'!R12+'Tariffs 2020'!P12))*'Tariffs 2020'!S12/100)),IF(AND('Tariffs 2020'!P12&gt;0,'Tariffs 2020'!R12=""&gt;0),IF(($C$27&lt;'Tariffs 2020'!P12),(0),($C$27*$C$28-'Tariffs 2020'!P12)*'Tariffs 2020'!Q12/100),0)))</f>
        <v>0</v>
      </c>
      <c r="F32" s="141">
        <f>($C$27*$C$29)*'Tariffs 2020'!AE12/100</f>
        <v>84.59999999999998</v>
      </c>
      <c r="G32" s="141">
        <f>SUM(C32:F32)</f>
        <v>481.14936363636355</v>
      </c>
      <c r="H32" s="141">
        <f t="shared" ref="H32:H36" si="22">(G32-C32)*4</f>
        <v>1597.8909090909087</v>
      </c>
      <c r="I32" s="191">
        <f t="shared" ref="I32:I36" si="23">G32*4</f>
        <v>1924.5974545454542</v>
      </c>
      <c r="J32" s="142">
        <f t="shared" ref="J32:J36" si="24">I32*1.1</f>
        <v>2117.0571999999997</v>
      </c>
      <c r="K32" s="140">
        <f>'Tariffs 2020'!AZ12</f>
        <v>0</v>
      </c>
      <c r="L32" s="140">
        <f>'Tariffs 2020'!BA12</f>
        <v>20</v>
      </c>
      <c r="M32" s="140">
        <f>'Tariffs 2020'!BB12</f>
        <v>0</v>
      </c>
      <c r="N32" s="140">
        <f>'Tariffs 2020'!BC12</f>
        <v>0</v>
      </c>
      <c r="O32" s="143" t="str">
        <f t="shared" ref="O32:O36" si="25">IF(SUM(K32:N32)=0,"No discount",IF(K32&gt;0,"Guaranteed off bill",IF(L32&gt;0,"Guaranteed off usage",IF(M32&gt;0,"Pay-on-time off bill","Pay-on-time off usage"))))</f>
        <v>Guaranteed off usage</v>
      </c>
      <c r="P32" s="143" t="str">
        <f t="shared" ref="P32:P36" si="26">IF(OR(A32="Origin Energy",A32="Red Energy",A32="Powershop"),"Inclusive","Exclusive")</f>
        <v>Exclusive</v>
      </c>
      <c r="Q32" s="191">
        <f t="shared" ref="Q32:Q36" si="27">IF(AND(O32="Guaranteed off bill",P32="Inclusive"),((I32*1.1)-((I32*1.1)*K32/100))/1.1,IF(AND(O32="Guaranteed off usage",P32="Inclusive"),((I32*1.1)-((H32*1.1)*L32/100))/1.1,IF(AND(O32="Guaranteed off bill",P32="Exclusive"),I32-(I32*K32/100),IF(AND(O32="Guaranteed off usage",P32="Exclusive"),I32-(H32*L32/100),IF(P32="Inclusive",((I32*1.1))/1.1,I32)))))</f>
        <v>1605.0192727272724</v>
      </c>
      <c r="R32" s="191">
        <f t="shared" ref="R32:R36" si="28">IF(AND(O32="Pay-on-time off bill",P32="Inclusive"),((Q32*1.1)-((Q32*1.1)*M32/100))/1.1,IF(AND(O32="Pay-on-time off usage",P32="Inclusive"),((Q32*1.1)-((H32*1.1)*N32/100))/1.1,IF(AND(O32="Pay-on-time off bill",P32="Exclusive"),Q32-(Q32*M32/100),IF(AND(O32="Pay-on-time off usage",P32="Exclusive"),Q32-(H32*N32/100),IF(P32="Inclusive",((Q32*1.1))/1.1,Q32)))))</f>
        <v>1605.0192727272724</v>
      </c>
      <c r="S32" s="197">
        <f t="shared" ref="S32:T36" si="29">Q32*1.1</f>
        <v>1765.5211999999999</v>
      </c>
      <c r="T32" s="197">
        <f t="shared" si="29"/>
        <v>1765.5211999999999</v>
      </c>
      <c r="U32" s="144">
        <f>'Tariffs 2020'!BL12</f>
        <v>12</v>
      </c>
      <c r="V32" s="145" t="str">
        <f>'Tariffs 2020'!BM12</f>
        <v>n</v>
      </c>
    </row>
    <row r="33" spans="1:22" x14ac:dyDescent="0.15">
      <c r="A33" s="139" t="str">
        <f>'Tariffs 2020'!K13</f>
        <v>EnergyAustralia</v>
      </c>
      <c r="B33" s="140" t="str">
        <f>'Tariffs 2020'!L13</f>
        <v>Total Plan Home</v>
      </c>
      <c r="C33" s="141">
        <f>IF('Tariffs 2020'!BP13=0,91*'Tariffs 2020'!M13/100,(91*'Tariffs 2020'!M13/100)+'Tariffs 2020'!BP13/4)</f>
        <v>73.527999999999977</v>
      </c>
      <c r="D33" s="141">
        <f>IF('Tariffs 2020'!O13="",$C$27*$C$28*'Tariffs 2020'!N13/100,IF($C$27*$C$28&gt;='Tariffs 2020'!P13,('Tariffs 2020'!P13*'Tariffs 2020'!N13/100),($C$27*$C$28*'Tariffs 2020'!N13/100)))</f>
        <v>310.92727272727268</v>
      </c>
      <c r="E33" s="141">
        <f>IF(AND('Tariffs 2020'!R13&gt;0,'Tariffs 2020'!T13&gt;0),IF(($C$27*$C$28&lt;'Tariffs 2020'!T13),(0),($C$27*$C$28-'Tariffs 2020'!T13)*'Tariffs 2020'!U13/100),IF(AND('Tariffs 2020'!R13&gt;0,'Tariffs 2020'!T13=""),IF(($C$27*$C$28&lt;'Tariffs 2020'!R13+'Tariffs 2020'!P13),(0),(($C$27*$C$28-('Tariffs 2020'!R13+'Tariffs 2020'!P13))*'Tariffs 2020'!S13/100)),IF(AND('Tariffs 2020'!P13&gt;0,'Tariffs 2020'!R13=""&gt;0),IF(($C$27&lt;'Tariffs 2020'!P13),(0),($C$27*$C$28-'Tariffs 2020'!P13)*'Tariffs 2020'!Q13/100),0)))</f>
        <v>0</v>
      </c>
      <c r="F33" s="141">
        <f>($C$27*$C$29)*'Tariffs 2020'!AE13/100</f>
        <v>69.654545454545442</v>
      </c>
      <c r="G33" s="141">
        <f t="shared" ref="G33:G36" si="30">SUM(C33:F33)</f>
        <v>454.10981818181807</v>
      </c>
      <c r="H33" s="141">
        <f t="shared" si="22"/>
        <v>1522.3272727272724</v>
      </c>
      <c r="I33" s="191">
        <f t="shared" si="23"/>
        <v>1816.4392727272723</v>
      </c>
      <c r="J33" s="142">
        <f t="shared" si="24"/>
        <v>1998.0831999999996</v>
      </c>
      <c r="K33" s="140">
        <f>'Tariffs 2020'!AZ13</f>
        <v>9</v>
      </c>
      <c r="L33" s="140">
        <f>'Tariffs 2020'!BA13</f>
        <v>0</v>
      </c>
      <c r="M33" s="140">
        <f>'Tariffs 2020'!BB13</f>
        <v>0</v>
      </c>
      <c r="N33" s="140">
        <f>'Tariffs 2020'!BC13</f>
        <v>0</v>
      </c>
      <c r="O33" s="143" t="str">
        <f t="shared" si="25"/>
        <v>Guaranteed off bill</v>
      </c>
      <c r="P33" s="143" t="str">
        <f t="shared" si="26"/>
        <v>Exclusive</v>
      </c>
      <c r="Q33" s="191">
        <f t="shared" si="27"/>
        <v>1652.9597381818178</v>
      </c>
      <c r="R33" s="191">
        <f t="shared" si="28"/>
        <v>1652.9597381818178</v>
      </c>
      <c r="S33" s="198">
        <f t="shared" si="29"/>
        <v>1818.2557119999997</v>
      </c>
      <c r="T33" s="198">
        <f t="shared" si="29"/>
        <v>1818.2557119999997</v>
      </c>
      <c r="U33" s="144">
        <f>'Tariffs 2020'!BL13</f>
        <v>0</v>
      </c>
      <c r="V33" s="145" t="str">
        <f>'Tariffs 2020'!BM13</f>
        <v>n</v>
      </c>
    </row>
    <row r="34" spans="1:22" x14ac:dyDescent="0.15">
      <c r="A34" s="139" t="str">
        <f>'Tariffs 2020'!K14</f>
        <v>Origin Energy</v>
      </c>
      <c r="B34" s="140" t="str">
        <f>'Tariffs 2020'!L14</f>
        <v>Freedom</v>
      </c>
      <c r="C34" s="141">
        <f>IF('Tariffs 2020'!BP14=0,91*'Tariffs 2020'!M14/100,(91*'Tariffs 2020'!M14/100)+'Tariffs 2020'!BP14/4)</f>
        <v>82.11509090909091</v>
      </c>
      <c r="D34" s="141">
        <f>IF('Tariffs 2020'!O14="",$C$27*$C$28*'Tariffs 2020'!N14/100,IF($C$27*$C$28&gt;='Tariffs 2020'!P14,('Tariffs 2020'!P14*'Tariffs 2020'!N14/100),($C$27*$C$28*'Tariffs 2020'!N14/100)))</f>
        <v>305.32727272727266</v>
      </c>
      <c r="E34" s="141">
        <f>IF(AND('Tariffs 2020'!R14&gt;0,'Tariffs 2020'!T14&gt;0),IF(($C$27*$C$28&lt;'Tariffs 2020'!T14),(0),($C$27*$C$28-'Tariffs 2020'!T14)*'Tariffs 2020'!U14/100),IF(AND('Tariffs 2020'!R14&gt;0,'Tariffs 2020'!T14=""),IF(($C$27*$C$28&lt;'Tariffs 2020'!R14+'Tariffs 2020'!P14),(0),(($C$27*$C$28-('Tariffs 2020'!R14+'Tariffs 2020'!P14))*'Tariffs 2020'!S14/100)),IF(AND('Tariffs 2020'!P14&gt;0,'Tariffs 2020'!R14=""&gt;0),IF(($C$27&lt;'Tariffs 2020'!P14),(0),($C$27*$C$28-'Tariffs 2020'!P14)*'Tariffs 2020'!Q14/100),0)))</f>
        <v>0</v>
      </c>
      <c r="F34" s="141">
        <f>($C$27*$C$29)*'Tariffs 2020'!AE14/100</f>
        <v>77.890909090909076</v>
      </c>
      <c r="G34" s="141">
        <f t="shared" si="30"/>
        <v>465.33327272727263</v>
      </c>
      <c r="H34" s="141">
        <f t="shared" si="22"/>
        <v>1532.8727272727269</v>
      </c>
      <c r="I34" s="191">
        <f t="shared" si="23"/>
        <v>1861.3330909090905</v>
      </c>
      <c r="J34" s="142">
        <f t="shared" si="24"/>
        <v>2047.4663999999998</v>
      </c>
      <c r="K34" s="140">
        <f>'Tariffs 2020'!AZ14</f>
        <v>9</v>
      </c>
      <c r="L34" s="140">
        <f>'Tariffs 2020'!BA14</f>
        <v>0</v>
      </c>
      <c r="M34" s="140">
        <f>'Tariffs 2020'!BB14</f>
        <v>0</v>
      </c>
      <c r="N34" s="140">
        <f>'Tariffs 2020'!BC14</f>
        <v>0</v>
      </c>
      <c r="O34" s="143" t="str">
        <f t="shared" si="25"/>
        <v>Guaranteed off bill</v>
      </c>
      <c r="P34" s="143" t="str">
        <f t="shared" si="26"/>
        <v>Inclusive</v>
      </c>
      <c r="Q34" s="191">
        <f t="shared" si="27"/>
        <v>1693.8131127272725</v>
      </c>
      <c r="R34" s="191">
        <f t="shared" si="28"/>
        <v>1693.8131127272725</v>
      </c>
      <c r="S34" s="198">
        <f t="shared" si="29"/>
        <v>1863.1944239999998</v>
      </c>
      <c r="T34" s="198">
        <f t="shared" si="29"/>
        <v>1863.1944239999998</v>
      </c>
      <c r="U34" s="144">
        <f>'Tariffs 2020'!BL14</f>
        <v>0</v>
      </c>
      <c r="V34" s="145" t="str">
        <f>'Tariffs 2020'!BM14</f>
        <v>n</v>
      </c>
    </row>
    <row r="35" spans="1:22" x14ac:dyDescent="0.15">
      <c r="A35" s="139" t="str">
        <f>'Tariffs 2020'!K15</f>
        <v>Red Energy</v>
      </c>
      <c r="B35" s="140" t="str">
        <f>'Tariffs 2020'!L15</f>
        <v>Living Energy Saver</v>
      </c>
      <c r="C35" s="141">
        <f>IF('Tariffs 2020'!BP15=0,91*'Tariffs 2020'!M15/100,(91*'Tariffs 2020'!M15/100)+'Tariffs 2020'!BP15/4)</f>
        <v>80.534999999999997</v>
      </c>
      <c r="D35" s="141">
        <f>IF('Tariffs 2020'!O15="",$C$27*$C$28*'Tariffs 2020'!N15/100,IF($C$27*$C$28&gt;='Tariffs 2020'!P15,('Tariffs 2020'!P15*'Tariffs 2020'!N15/100),($C$27*$C$28*'Tariffs 2020'!N15/100)))</f>
        <v>275.92727272727268</v>
      </c>
      <c r="E35" s="141">
        <f>IF(AND('Tariffs 2020'!R15&gt;0,'Tariffs 2020'!T15&gt;0),IF(($C$27*$C$28&lt;'Tariffs 2020'!T15),(0),($C$27*$C$28-'Tariffs 2020'!T15)*'Tariffs 2020'!U15/100),IF(AND('Tariffs 2020'!R15&gt;0,'Tariffs 2020'!T15=""),IF(($C$27*$C$28&lt;'Tariffs 2020'!R15+'Tariffs 2020'!P15),(0),(($C$27*$C$28-('Tariffs 2020'!R15+'Tariffs 2020'!P15))*'Tariffs 2020'!S15/100)),IF(AND('Tariffs 2020'!P15&gt;0,'Tariffs 2020'!R15=""&gt;0),IF(($C$27&lt;'Tariffs 2020'!P15),(0),($C$27*$C$28-'Tariffs 2020'!P15)*'Tariffs 2020'!Q15/100),0)))</f>
        <v>0</v>
      </c>
      <c r="F35" s="141">
        <f>($C$27*$C$29)*'Tariffs 2020'!AE15/100</f>
        <v>76.963636363636354</v>
      </c>
      <c r="G35" s="141">
        <f t="shared" si="30"/>
        <v>433.42590909090899</v>
      </c>
      <c r="H35" s="141">
        <f t="shared" si="22"/>
        <v>1411.5636363636359</v>
      </c>
      <c r="I35" s="191">
        <f t="shared" si="23"/>
        <v>1733.703636363636</v>
      </c>
      <c r="J35" s="142">
        <f t="shared" si="24"/>
        <v>1907.0739999999996</v>
      </c>
      <c r="K35" s="140">
        <f>'Tariffs 2020'!AZ15</f>
        <v>0</v>
      </c>
      <c r="L35" s="140">
        <f>'Tariffs 2020'!BA15</f>
        <v>0</v>
      </c>
      <c r="M35" s="140">
        <f>'Tariffs 2020'!BB15</f>
        <v>0</v>
      </c>
      <c r="N35" s="140">
        <f>'Tariffs 2020'!BC15</f>
        <v>0</v>
      </c>
      <c r="O35" s="143" t="str">
        <f t="shared" si="25"/>
        <v>No discount</v>
      </c>
      <c r="P35" s="143" t="str">
        <f t="shared" si="26"/>
        <v>Inclusive</v>
      </c>
      <c r="Q35" s="191">
        <f t="shared" si="27"/>
        <v>1733.703636363636</v>
      </c>
      <c r="R35" s="191">
        <f t="shared" si="28"/>
        <v>1733.703636363636</v>
      </c>
      <c r="S35" s="198">
        <f t="shared" si="29"/>
        <v>1907.0739999999996</v>
      </c>
      <c r="T35" s="198">
        <f t="shared" si="29"/>
        <v>1907.0739999999996</v>
      </c>
      <c r="U35" s="144">
        <f>'Tariffs 2020'!BL15</f>
        <v>0</v>
      </c>
      <c r="V35" s="145" t="str">
        <f>'Tariffs 2020'!BM15</f>
        <v>n</v>
      </c>
    </row>
    <row r="36" spans="1:22" ht="15" thickBot="1" x14ac:dyDescent="0.2">
      <c r="A36" s="146" t="str">
        <f>'Tariffs 2020'!K17</f>
        <v>Energy Locals</v>
      </c>
      <c r="B36" s="147" t="str">
        <f>'Tariffs 2020'!L17</f>
        <v>Local Saver</v>
      </c>
      <c r="C36" s="148">
        <f>IF('Tariffs 2020'!BP17=0,91*'Tariffs 2020'!M17/100,(91*'Tariffs 2020'!M17/100)+'Tariffs 2020'!BP17/4)</f>
        <v>84.559090909090898</v>
      </c>
      <c r="D36" s="148">
        <f>IF('Tariffs 2020'!O17="",$C$27*$C$28*'Tariffs 2020'!N17/100,IF($C$27*$C$28&gt;='Tariffs 2020'!P17,('Tariffs 2020'!P17*'Tariffs 2020'!N17/100),($C$27*$C$28*'Tariffs 2020'!N17/100)))</f>
        <v>311.81818181818176</v>
      </c>
      <c r="E36" s="148">
        <f>IF(AND('Tariffs 2020'!R17&gt;0,'Tariffs 2020'!T17&gt;0),IF(($C$27*$C$28&lt;'Tariffs 2020'!T17),(0),($C$27*$C$28-'Tariffs 2020'!T17)*'Tariffs 2020'!U17/100),IF(AND('Tariffs 2020'!R17&gt;0,'Tariffs 2020'!T17=""),IF(($C$27*$C$28&lt;'Tariffs 2020'!R17+'Tariffs 2020'!P17),(0),(($C$27*$C$28-('Tariffs 2020'!R17+'Tariffs 2020'!P17))*'Tariffs 2020'!S17/100)),IF(AND('Tariffs 2020'!P17&gt;0,'Tariffs 2020'!R17=""&gt;0),IF(($C$27&lt;'Tariffs 2020'!P17),(0),($C$27*$C$28-'Tariffs 2020'!P17)*'Tariffs 2020'!Q17/100),0)))</f>
        <v>0</v>
      </c>
      <c r="F36" s="148">
        <f>($C$27*$C$29)*'Tariffs 2020'!AE17/100</f>
        <v>100.90909090909091</v>
      </c>
      <c r="G36" s="148">
        <f t="shared" si="30"/>
        <v>497.2863636363636</v>
      </c>
      <c r="H36" s="148">
        <f t="shared" si="22"/>
        <v>1650.9090909090908</v>
      </c>
      <c r="I36" s="192">
        <f t="shared" si="23"/>
        <v>1989.1454545454544</v>
      </c>
      <c r="J36" s="149">
        <f t="shared" si="24"/>
        <v>2188.06</v>
      </c>
      <c r="K36" s="147">
        <f>'Tariffs 2020'!AZ17</f>
        <v>0</v>
      </c>
      <c r="L36" s="147">
        <f>'Tariffs 2020'!BA17</f>
        <v>0</v>
      </c>
      <c r="M36" s="147">
        <f>'Tariffs 2020'!BB17</f>
        <v>0</v>
      </c>
      <c r="N36" s="147">
        <f>'Tariffs 2020'!BC17</f>
        <v>0</v>
      </c>
      <c r="O36" s="150" t="str">
        <f t="shared" si="25"/>
        <v>No discount</v>
      </c>
      <c r="P36" s="150" t="str">
        <f t="shared" si="26"/>
        <v>Exclusive</v>
      </c>
      <c r="Q36" s="192">
        <f t="shared" si="27"/>
        <v>1989.1454545454544</v>
      </c>
      <c r="R36" s="192">
        <f t="shared" si="28"/>
        <v>1989.1454545454544</v>
      </c>
      <c r="S36" s="195">
        <f t="shared" si="29"/>
        <v>2188.06</v>
      </c>
      <c r="T36" s="195">
        <f t="shared" si="29"/>
        <v>2188.06</v>
      </c>
      <c r="U36" s="151">
        <f>'Tariffs 2020'!BL17</f>
        <v>0</v>
      </c>
      <c r="V36" s="152" t="str">
        <f>'Tariffs 2020'!BM17</f>
        <v>n</v>
      </c>
    </row>
    <row r="38" spans="1:22" ht="15" thickBot="1" x14ac:dyDescent="0.2"/>
    <row r="39" spans="1:22" x14ac:dyDescent="0.15">
      <c r="A39" s="78" t="s">
        <v>353</v>
      </c>
      <c r="B39" s="79"/>
      <c r="C39" s="79"/>
      <c r="D39" s="79"/>
      <c r="E39" s="79"/>
      <c r="F39" s="79"/>
      <c r="G39" s="79"/>
      <c r="H39" s="79"/>
      <c r="I39" s="79"/>
      <c r="J39" s="79"/>
      <c r="K39" s="79"/>
      <c r="L39" s="79"/>
      <c r="M39" s="79"/>
      <c r="N39" s="79"/>
      <c r="O39" s="79"/>
      <c r="P39" s="79"/>
      <c r="Q39" s="79"/>
      <c r="R39" s="79"/>
      <c r="S39" s="79"/>
      <c r="T39" s="79"/>
      <c r="U39" s="79"/>
      <c r="V39" s="80"/>
    </row>
    <row r="40" spans="1:22" x14ac:dyDescent="0.15">
      <c r="A40" s="81" t="s">
        <v>107</v>
      </c>
      <c r="B40" s="32"/>
      <c r="C40" s="101">
        <v>2000</v>
      </c>
      <c r="D40" s="32"/>
      <c r="E40" s="32"/>
      <c r="F40" s="32"/>
      <c r="G40" s="32"/>
      <c r="H40" s="32"/>
      <c r="I40" s="32"/>
      <c r="J40" s="32"/>
      <c r="K40" s="32"/>
      <c r="L40" s="32"/>
      <c r="M40" s="32"/>
      <c r="N40" s="32"/>
      <c r="O40" s="32"/>
      <c r="P40" s="32"/>
      <c r="Q40" s="32"/>
      <c r="R40" s="32"/>
      <c r="S40" s="32"/>
      <c r="T40" s="32"/>
      <c r="U40" s="32"/>
      <c r="V40" s="82"/>
    </row>
    <row r="41" spans="1:22" x14ac:dyDescent="0.15">
      <c r="A41" s="81" t="s">
        <v>207</v>
      </c>
      <c r="B41" s="32"/>
      <c r="C41" s="102">
        <v>0.2</v>
      </c>
      <c r="D41" s="32"/>
      <c r="E41" s="32"/>
      <c r="F41" s="32"/>
      <c r="G41" s="32"/>
      <c r="H41" s="32"/>
      <c r="I41" s="32"/>
      <c r="J41" s="32"/>
      <c r="K41" s="32"/>
      <c r="L41" s="32"/>
      <c r="M41" s="32"/>
      <c r="N41" s="32"/>
      <c r="O41" s="32"/>
      <c r="P41" s="32"/>
      <c r="Q41" s="32"/>
      <c r="R41" s="32"/>
      <c r="S41" s="32"/>
      <c r="T41" s="32"/>
      <c r="U41" s="32"/>
      <c r="V41" s="82"/>
    </row>
    <row r="42" spans="1:22" x14ac:dyDescent="0.15">
      <c r="A42" s="81" t="s">
        <v>354</v>
      </c>
      <c r="B42" s="32"/>
      <c r="C42" s="102">
        <v>0.5</v>
      </c>
      <c r="D42" s="32"/>
      <c r="E42" s="32"/>
      <c r="F42" s="32"/>
      <c r="G42" s="32"/>
      <c r="H42" s="32"/>
      <c r="I42" s="32"/>
      <c r="J42" s="32"/>
      <c r="K42" s="32"/>
      <c r="L42" s="32"/>
      <c r="M42" s="32"/>
      <c r="N42" s="32"/>
      <c r="O42" s="32"/>
      <c r="P42" s="32"/>
      <c r="Q42" s="32"/>
      <c r="R42" s="32"/>
      <c r="S42" s="32"/>
      <c r="T42" s="32"/>
      <c r="U42" s="32"/>
      <c r="V42" s="82"/>
    </row>
    <row r="43" spans="1:22" x14ac:dyDescent="0.15">
      <c r="A43" s="81" t="s">
        <v>208</v>
      </c>
      <c r="B43" s="32"/>
      <c r="C43" s="102">
        <v>0.3</v>
      </c>
      <c r="D43" s="32"/>
      <c r="E43" s="32"/>
      <c r="F43" s="32"/>
      <c r="G43" s="32"/>
      <c r="H43" s="32"/>
      <c r="I43" s="32"/>
      <c r="J43" s="32"/>
      <c r="K43" s="32"/>
      <c r="L43" s="32"/>
      <c r="M43" s="32"/>
      <c r="N43" s="32"/>
      <c r="O43" s="32"/>
      <c r="P43" s="32"/>
      <c r="Q43" s="32"/>
      <c r="R43" s="32"/>
      <c r="S43" s="32"/>
      <c r="T43" s="32"/>
      <c r="U43" s="32"/>
      <c r="V43" s="82"/>
    </row>
    <row r="44" spans="1:22" x14ac:dyDescent="0.15">
      <c r="A44" s="81"/>
      <c r="B44" s="32"/>
      <c r="C44" s="32"/>
      <c r="D44" s="32"/>
      <c r="E44" s="32"/>
      <c r="F44" s="32"/>
      <c r="G44" s="32"/>
      <c r="H44" s="32"/>
      <c r="I44" s="32"/>
      <c r="J44" s="32"/>
      <c r="K44" s="32"/>
      <c r="L44" s="32"/>
      <c r="M44" s="32"/>
      <c r="N44" s="32"/>
      <c r="O44" s="32"/>
      <c r="P44" s="32"/>
      <c r="Q44" s="32"/>
      <c r="R44" s="32"/>
      <c r="S44" s="32"/>
      <c r="T44" s="32"/>
      <c r="U44" s="32"/>
      <c r="V44" s="82"/>
    </row>
    <row r="45" spans="1:22" ht="75" x14ac:dyDescent="0.15">
      <c r="A45" s="179" t="s">
        <v>112</v>
      </c>
      <c r="B45" s="180" t="s">
        <v>108</v>
      </c>
      <c r="C45" s="186" t="s">
        <v>109</v>
      </c>
      <c r="D45" s="186" t="s">
        <v>341</v>
      </c>
      <c r="E45" s="186" t="s">
        <v>355</v>
      </c>
      <c r="F45" s="186" t="s">
        <v>190</v>
      </c>
      <c r="G45" s="186" t="s">
        <v>6</v>
      </c>
      <c r="H45" s="189" t="s">
        <v>343</v>
      </c>
      <c r="I45" s="190" t="s">
        <v>201</v>
      </c>
      <c r="J45" s="181" t="s">
        <v>344</v>
      </c>
      <c r="K45" s="183" t="s">
        <v>203</v>
      </c>
      <c r="L45" s="183" t="s">
        <v>232</v>
      </c>
      <c r="M45" s="183" t="s">
        <v>233</v>
      </c>
      <c r="N45" s="183" t="s">
        <v>234</v>
      </c>
      <c r="O45" s="194" t="s">
        <v>345</v>
      </c>
      <c r="P45" s="194" t="s">
        <v>346</v>
      </c>
      <c r="Q45" s="193" t="s">
        <v>347</v>
      </c>
      <c r="R45" s="193" t="s">
        <v>348</v>
      </c>
      <c r="S45" s="184" t="s">
        <v>230</v>
      </c>
      <c r="T45" s="184" t="s">
        <v>231</v>
      </c>
      <c r="U45" s="183" t="s">
        <v>129</v>
      </c>
      <c r="V45" s="185" t="s">
        <v>130</v>
      </c>
    </row>
    <row r="46" spans="1:22" x14ac:dyDescent="0.15">
      <c r="A46" s="139" t="str">
        <f>'Tariffs 2020'!K18</f>
        <v>ActewAGL</v>
      </c>
      <c r="B46" s="140" t="str">
        <f>'Tariffs 2020'!L18</f>
        <v xml:space="preserve">Max. Reward </v>
      </c>
      <c r="C46" s="141">
        <f>IF('Tariffs 2020'!BP18=0,91*'Tariffs 2020'!M18/100,(91*'Tariffs 2020'!M18/100)+'Tariffs 2020'!BP18/4)</f>
        <v>81.676636363636362</v>
      </c>
      <c r="D46" s="141">
        <f>IF('Tariffs 2020'!O18="",$C$40*$C$41*'Tariffs 2020'!N18/100,IF($C$40*$C$41&gt;='Tariffs 2020'!P18,('Tariffs 2020'!P18*'Tariffs 2020'!N18/100),($C$40*$C$41*'Tariffs 2020'!N18/100)))</f>
        <v>119.0181818181818</v>
      </c>
      <c r="E46" s="141">
        <f>($C$40*$C$42)*'Tariffs 2020'!AH18/100</f>
        <v>210.99999999999997</v>
      </c>
      <c r="F46" s="141">
        <f>($C$40*$C$43)*'Tariffs 2020'!W18/100</f>
        <v>101.99999999999999</v>
      </c>
      <c r="G46" s="141">
        <f>SUM(C46:F46)</f>
        <v>513.69481818181816</v>
      </c>
      <c r="H46" s="141">
        <f t="shared" ref="H46:H51" si="31">(G46-C46)*4</f>
        <v>1728.0727272727272</v>
      </c>
      <c r="I46" s="191">
        <f t="shared" ref="I46:I51" si="32">G46*4</f>
        <v>2054.7792727272727</v>
      </c>
      <c r="J46" s="142">
        <f>I46*1.1</f>
        <v>2260.2572</v>
      </c>
      <c r="K46" s="140">
        <f>'Tariffs 2020'!AZ18</f>
        <v>0</v>
      </c>
      <c r="L46" s="140">
        <f>'Tariffs 2020'!BA18</f>
        <v>20</v>
      </c>
      <c r="M46" s="140">
        <f>'Tariffs 2020'!BB18</f>
        <v>0</v>
      </c>
      <c r="N46" s="140">
        <f>'Tariffs 2020'!BC18</f>
        <v>0</v>
      </c>
      <c r="O46" s="143" t="str">
        <f t="shared" ref="O46:O51" si="33">IF(SUM(K46:N46)=0,"No discount",IF(K46&gt;0,"Guaranteed off bill",IF(L46&gt;0,"Guaranteed off usage",IF(M46&gt;0,"Pay-on-time off bill","Pay-on-time off usage"))))</f>
        <v>Guaranteed off usage</v>
      </c>
      <c r="P46" s="143" t="str">
        <f t="shared" ref="P46:P51" si="34">IF(OR(A46="Origin Energy",A46="Red Energy",A46="Powershop"),"Inclusive","Exclusive")</f>
        <v>Exclusive</v>
      </c>
      <c r="Q46" s="191">
        <f t="shared" ref="Q46:Q51" si="35">IF(AND(O46="Guaranteed off bill",P46="Inclusive"),((I46*1.1)-((I46*1.1)*K46/100))/1.1,IF(AND(O46="Guaranteed off usage",P46="Inclusive"),((I46*1.1)-((H46*1.1)*L46/100))/1.1,IF(AND(O46="Guaranteed off bill",P46="Exclusive"),I46-(I46*K46/100),IF(AND(O46="Guaranteed off usage",P46="Exclusive"),I46-(H46*L46/100),IF(P46="Inclusive",((I46*1.1))/1.1,I46)))))</f>
        <v>1709.1647272727273</v>
      </c>
      <c r="R46" s="191">
        <f t="shared" ref="R46:R51" si="36">IF(AND(O46="Pay-on-time off bill",P46="Inclusive"),((Q46*1.1)-((Q46*1.1)*M46/100))/1.1,IF(AND(O46="Pay-on-time off usage",P46="Inclusive"),((Q46*1.1)-((H46*1.1)*N46/100))/1.1,IF(AND(O46="Pay-on-time off bill",P46="Exclusive"),Q46-(Q46*M46/100),IF(AND(O46="Pay-on-time off usage",P46="Exclusive"),Q46-(H46*N46/100),IF(P46="Inclusive",((Q46*1.1))/1.1,Q46)))))</f>
        <v>1709.1647272727273</v>
      </c>
      <c r="S46" s="197">
        <f t="shared" ref="S46:T51" si="37">Q46*1.1</f>
        <v>1880.0812000000001</v>
      </c>
      <c r="T46" s="197">
        <f t="shared" si="37"/>
        <v>1880.0812000000001</v>
      </c>
      <c r="U46" s="144">
        <f>'Tariffs 2020'!BL18</f>
        <v>12</v>
      </c>
      <c r="V46" s="145" t="str">
        <f>'Tariffs 2020'!BM18</f>
        <v>n</v>
      </c>
    </row>
    <row r="47" spans="1:22" x14ac:dyDescent="0.15">
      <c r="A47" s="139" t="str">
        <f>'Tariffs 2020'!K19</f>
        <v>EnergyAustralia</v>
      </c>
      <c r="B47" s="140" t="str">
        <f>'Tariffs 2020'!L19</f>
        <v>Total Plan Home</v>
      </c>
      <c r="C47" s="141">
        <f>IF('Tariffs 2020'!BP19=0,91*'Tariffs 2020'!M19/100,(91*'Tariffs 2020'!M19/100)+'Tariffs 2020'!BP19/4)</f>
        <v>68.158999999999992</v>
      </c>
      <c r="D47" s="141">
        <f>IF('Tariffs 2020'!O19="",$C$40*$C$41*'Tariffs 2020'!N19/100,IF($C$40*$C$41&gt;='Tariffs 2020'!P19,('Tariffs 2020'!P19*'Tariffs 2020'!N19/100),($C$40*$C$41*'Tariffs 2020'!N19/100)))</f>
        <v>107.85454545454544</v>
      </c>
      <c r="E47" s="141">
        <f>($C$40*$C$42)*'Tariffs 2020'!AH19/100</f>
        <v>182.81818181818181</v>
      </c>
      <c r="F47" s="141">
        <f>($C$40*$C$43)*'Tariffs 2020'!W19/100</f>
        <v>82.090909090909079</v>
      </c>
      <c r="G47" s="141">
        <f t="shared" ref="G47:G51" si="38">SUM(C47:F47)</f>
        <v>440.92263636363629</v>
      </c>
      <c r="H47" s="141">
        <f t="shared" si="31"/>
        <v>1491.0545454545452</v>
      </c>
      <c r="I47" s="191">
        <f t="shared" si="32"/>
        <v>1763.6905454545451</v>
      </c>
      <c r="J47" s="142">
        <f>I47*1.1</f>
        <v>1940.0595999999998</v>
      </c>
      <c r="K47" s="140">
        <f>'Tariffs 2020'!AZ19</f>
        <v>9</v>
      </c>
      <c r="L47" s="140">
        <f>'Tariffs 2020'!BA19</f>
        <v>0</v>
      </c>
      <c r="M47" s="140">
        <f>'Tariffs 2020'!BB19</f>
        <v>0</v>
      </c>
      <c r="N47" s="140">
        <f>'Tariffs 2020'!BC19</f>
        <v>0</v>
      </c>
      <c r="O47" s="143" t="str">
        <f t="shared" si="33"/>
        <v>Guaranteed off bill</v>
      </c>
      <c r="P47" s="143" t="str">
        <f t="shared" si="34"/>
        <v>Exclusive</v>
      </c>
      <c r="Q47" s="191">
        <f t="shared" si="35"/>
        <v>1604.958396363636</v>
      </c>
      <c r="R47" s="191">
        <f t="shared" si="36"/>
        <v>1604.958396363636</v>
      </c>
      <c r="S47" s="198">
        <f t="shared" si="37"/>
        <v>1765.4542359999998</v>
      </c>
      <c r="T47" s="198">
        <f t="shared" si="37"/>
        <v>1765.4542359999998</v>
      </c>
      <c r="U47" s="144">
        <f>'Tariffs 2020'!BL19</f>
        <v>0</v>
      </c>
      <c r="V47" s="145" t="str">
        <f>'Tariffs 2020'!BM19</f>
        <v>n</v>
      </c>
    </row>
    <row r="48" spans="1:22" x14ac:dyDescent="0.15">
      <c r="A48" s="139" t="str">
        <f>'Tariffs 2020'!K20</f>
        <v>Origin Energy</v>
      </c>
      <c r="B48" s="140" t="str">
        <f>'Tariffs 2020'!L20</f>
        <v>Freedom</v>
      </c>
      <c r="C48" s="141">
        <f>IF('Tariffs 2020'!BP20=0,91*'Tariffs 2020'!M20/100,(91*'Tariffs 2020'!M20/100)+'Tariffs 2020'!BP20/4)</f>
        <v>82.11509090909091</v>
      </c>
      <c r="D48" s="141">
        <f>IF('Tariffs 2020'!O20="",$C$40*$C$41*'Tariffs 2020'!N20/100,IF($C$40*$C$41&gt;='Tariffs 2020'!P20,('Tariffs 2020'!P20*'Tariffs 2020'!N20/100),($C$40*$C$41*'Tariffs 2020'!N20/100)))</f>
        <v>112.29090909090908</v>
      </c>
      <c r="E48" s="141">
        <f>($C$40*$C$42)*'Tariffs 2020'!AH20/100</f>
        <v>199.36363636363632</v>
      </c>
      <c r="F48" s="141">
        <f>($C$40*$C$43)*'Tariffs 2020'!W20/100</f>
        <v>93.927272727272722</v>
      </c>
      <c r="G48" s="141">
        <f t="shared" si="38"/>
        <v>487.69690909090906</v>
      </c>
      <c r="H48" s="141">
        <f t="shared" si="31"/>
        <v>1622.3272727272727</v>
      </c>
      <c r="I48" s="191">
        <f t="shared" si="32"/>
        <v>1950.7876363636362</v>
      </c>
      <c r="J48" s="142">
        <f>I48*1.1</f>
        <v>2145.8663999999999</v>
      </c>
      <c r="K48" s="140">
        <f>'Tariffs 2020'!AZ20</f>
        <v>9</v>
      </c>
      <c r="L48" s="140">
        <f>'Tariffs 2020'!BA20</f>
        <v>0</v>
      </c>
      <c r="M48" s="140">
        <f>'Tariffs 2020'!BB20</f>
        <v>0</v>
      </c>
      <c r="N48" s="140">
        <f>'Tariffs 2020'!BC20</f>
        <v>0</v>
      </c>
      <c r="O48" s="143" t="str">
        <f t="shared" si="33"/>
        <v>Guaranteed off bill</v>
      </c>
      <c r="P48" s="143" t="str">
        <f t="shared" si="34"/>
        <v>Inclusive</v>
      </c>
      <c r="Q48" s="191">
        <f t="shared" si="35"/>
        <v>1775.2167490909089</v>
      </c>
      <c r="R48" s="191">
        <f t="shared" si="36"/>
        <v>1775.2167490909089</v>
      </c>
      <c r="S48" s="198">
        <f t="shared" si="37"/>
        <v>1952.7384239999999</v>
      </c>
      <c r="T48" s="198">
        <f t="shared" si="37"/>
        <v>1952.7384239999999</v>
      </c>
      <c r="U48" s="144">
        <f>'Tariffs 2020'!BL20</f>
        <v>0</v>
      </c>
      <c r="V48" s="145" t="str">
        <f>'Tariffs 2020'!BM20</f>
        <v>n</v>
      </c>
    </row>
    <row r="49" spans="1:22" x14ac:dyDescent="0.15">
      <c r="A49" s="139" t="str">
        <f>'Tariffs 2020'!K21</f>
        <v>Red Energy</v>
      </c>
      <c r="B49" s="140" t="str">
        <f>'Tariffs 2020'!L21</f>
        <v>Living Energy Saver</v>
      </c>
      <c r="C49" s="141">
        <f>IF('Tariffs 2020'!BP21=0,91*'Tariffs 2020'!M21/100,(91*'Tariffs 2020'!M21/100)+'Tariffs 2020'!BP21/4)</f>
        <v>80.534999999999997</v>
      </c>
      <c r="D49" s="141">
        <f>IF('Tariffs 2020'!O21="",$C$40*$C$41*'Tariffs 2020'!N21/100,IF($C$40*$C$41&gt;='Tariffs 2020'!P21,('Tariffs 2020'!P21*'Tariffs 2020'!N21/100),($C$40*$C$41*'Tariffs 2020'!N21/100)))</f>
        <v>97.163636363636357</v>
      </c>
      <c r="E49" s="141">
        <f>($C$40*$C$42)*'Tariffs 2020'!AH21/100</f>
        <v>192.90909090909088</v>
      </c>
      <c r="F49" s="141">
        <f>($C$40*$C$43)*'Tariffs 2020'!W21/100</f>
        <v>91.036363636363646</v>
      </c>
      <c r="G49" s="141">
        <f t="shared" si="38"/>
        <v>461.64409090909089</v>
      </c>
      <c r="H49" s="141">
        <f t="shared" si="31"/>
        <v>1524.4363636363637</v>
      </c>
      <c r="I49" s="191">
        <f t="shared" si="32"/>
        <v>1846.5763636363636</v>
      </c>
      <c r="J49" s="142">
        <f t="shared" ref="J49:J51" si="39">I49*1.1</f>
        <v>2031.2340000000002</v>
      </c>
      <c r="K49" s="140">
        <f>'Tariffs 2020'!AZ21</f>
        <v>0</v>
      </c>
      <c r="L49" s="140">
        <f>'Tariffs 2020'!BA21</f>
        <v>0</v>
      </c>
      <c r="M49" s="140">
        <f>'Tariffs 2020'!BB21</f>
        <v>0</v>
      </c>
      <c r="N49" s="140">
        <f>'Tariffs 2020'!BC21</f>
        <v>0</v>
      </c>
      <c r="O49" s="143" t="str">
        <f t="shared" si="33"/>
        <v>No discount</v>
      </c>
      <c r="P49" s="143" t="str">
        <f t="shared" si="34"/>
        <v>Inclusive</v>
      </c>
      <c r="Q49" s="191">
        <f t="shared" si="35"/>
        <v>1846.5763636363636</v>
      </c>
      <c r="R49" s="191">
        <f t="shared" si="36"/>
        <v>1846.5763636363636</v>
      </c>
      <c r="S49" s="198">
        <f t="shared" si="37"/>
        <v>2031.2340000000002</v>
      </c>
      <c r="T49" s="198">
        <f t="shared" si="37"/>
        <v>2031.2340000000002</v>
      </c>
      <c r="U49" s="144">
        <f>'Tariffs 2020'!BL21</f>
        <v>0</v>
      </c>
      <c r="V49" s="145" t="str">
        <f>'Tariffs 2020'!BM21</f>
        <v>n</v>
      </c>
    </row>
    <row r="50" spans="1:22" x14ac:dyDescent="0.15">
      <c r="A50" s="139" t="str">
        <f>'Tariffs 2020'!K22</f>
        <v>Energy Locals</v>
      </c>
      <c r="B50" s="140" t="str">
        <f>'Tariffs 2020'!L22</f>
        <v>Local Saver</v>
      </c>
      <c r="C50" s="141">
        <f>IF('Tariffs 2020'!BP22=0,91*'Tariffs 2020'!M22/100,(91*'Tariffs 2020'!M22/100)+'Tariffs 2020'!BP22/4)</f>
        <v>84.559090909090898</v>
      </c>
      <c r="D50" s="141">
        <f>IF('Tariffs 2020'!O22="",$C$40*$C$41*'Tariffs 2020'!N22/100,IF($C$40*$C$41&gt;='Tariffs 2020'!P22,('Tariffs 2020'!P22*'Tariffs 2020'!N22/100),($C$40*$C$41*'Tariffs 2020'!N22/100)))</f>
        <v>114.54545454545455</v>
      </c>
      <c r="E50" s="141">
        <f>($C$40*$C$42)*'Tariffs 2020'!AH22/100</f>
        <v>209.09090909090909</v>
      </c>
      <c r="F50" s="141">
        <f>($C$40*$C$43)*'Tariffs 2020'!W22/100</f>
        <v>106.36363636363636</v>
      </c>
      <c r="G50" s="141">
        <f t="shared" si="38"/>
        <v>514.55909090909086</v>
      </c>
      <c r="H50" s="141">
        <f t="shared" si="31"/>
        <v>1719.9999999999998</v>
      </c>
      <c r="I50" s="191">
        <f t="shared" si="32"/>
        <v>2058.2363636363634</v>
      </c>
      <c r="J50" s="142">
        <f t="shared" si="39"/>
        <v>2264.06</v>
      </c>
      <c r="K50" s="140">
        <f>'Tariffs 2020'!AZ22</f>
        <v>0</v>
      </c>
      <c r="L50" s="140">
        <f>'Tariffs 2020'!BA22</f>
        <v>0</v>
      </c>
      <c r="M50" s="140">
        <f>'Tariffs 2020'!BB22</f>
        <v>0</v>
      </c>
      <c r="N50" s="140">
        <f>'Tariffs 2020'!BC22</f>
        <v>0</v>
      </c>
      <c r="O50" s="143" t="str">
        <f t="shared" si="33"/>
        <v>No discount</v>
      </c>
      <c r="P50" s="143" t="str">
        <f t="shared" si="34"/>
        <v>Exclusive</v>
      </c>
      <c r="Q50" s="191">
        <f t="shared" si="35"/>
        <v>2058.2363636363634</v>
      </c>
      <c r="R50" s="191">
        <f t="shared" si="36"/>
        <v>2058.2363636363634</v>
      </c>
      <c r="S50" s="198">
        <f t="shared" si="37"/>
        <v>2264.06</v>
      </c>
      <c r="T50" s="198">
        <f t="shared" si="37"/>
        <v>2264.06</v>
      </c>
      <c r="U50" s="144">
        <f>'Tariffs 2020'!BL22</f>
        <v>0</v>
      </c>
      <c r="V50" s="145" t="str">
        <f>'Tariffs 2020'!BM22</f>
        <v>n</v>
      </c>
    </row>
    <row r="51" spans="1:22" ht="15" thickBot="1" x14ac:dyDescent="0.2">
      <c r="A51" s="146" t="str">
        <f>'Tariffs 2020'!K23</f>
        <v>Powerclub</v>
      </c>
      <c r="B51" s="147" t="str">
        <f>'Tariffs 2020'!L23</f>
        <v>Powerbank Home</v>
      </c>
      <c r="C51" s="148">
        <f>IF('Tariffs 2020'!BP23=0,91*'Tariffs 2020'!M23/100,(91*'Tariffs 2020'!M23/100)+'Tariffs 2020'!BP23/4)</f>
        <v>93.038636363636343</v>
      </c>
      <c r="D51" s="148">
        <f>IF('Tariffs 2020'!O23="",$C$40*$C$41*'Tariffs 2020'!N23/100,IF($C$40*$C$41&gt;='Tariffs 2020'!P23,('Tariffs 2020'!P23*'Tariffs 2020'!N23/100),($C$40*$C$41*'Tariffs 2020'!N23/100)))</f>
        <v>96.836363636363615</v>
      </c>
      <c r="E51" s="148">
        <f>($C$40*$C$42)*'Tariffs 2020'!AH23/100</f>
        <v>163.18181818181816</v>
      </c>
      <c r="F51" s="148">
        <f>($C$40*$C$43)*'Tariffs 2020'!W23/100</f>
        <v>77.890909090909076</v>
      </c>
      <c r="G51" s="148">
        <f t="shared" si="38"/>
        <v>430.94772727272721</v>
      </c>
      <c r="H51" s="148">
        <f t="shared" si="31"/>
        <v>1351.6363636363635</v>
      </c>
      <c r="I51" s="192">
        <f t="shared" si="32"/>
        <v>1723.7909090909088</v>
      </c>
      <c r="J51" s="149">
        <f t="shared" si="39"/>
        <v>1896.1699999999998</v>
      </c>
      <c r="K51" s="147">
        <f>'Tariffs 2020'!AZ23</f>
        <v>0</v>
      </c>
      <c r="L51" s="147">
        <f>'Tariffs 2020'!BA23</f>
        <v>0</v>
      </c>
      <c r="M51" s="147">
        <f>'Tariffs 2020'!BB23</f>
        <v>0</v>
      </c>
      <c r="N51" s="147">
        <f>'Tariffs 2020'!BC23</f>
        <v>0</v>
      </c>
      <c r="O51" s="150" t="str">
        <f t="shared" si="33"/>
        <v>No discount</v>
      </c>
      <c r="P51" s="150" t="str">
        <f t="shared" si="34"/>
        <v>Exclusive</v>
      </c>
      <c r="Q51" s="192">
        <f t="shared" si="35"/>
        <v>1723.7909090909088</v>
      </c>
      <c r="R51" s="192">
        <f t="shared" si="36"/>
        <v>1723.7909090909088</v>
      </c>
      <c r="S51" s="195">
        <f t="shared" si="37"/>
        <v>1896.1699999999998</v>
      </c>
      <c r="T51" s="195">
        <f t="shared" si="37"/>
        <v>1896.1699999999998</v>
      </c>
      <c r="U51" s="151">
        <f>'Tariffs 2020'!BL23</f>
        <v>0</v>
      </c>
      <c r="V51" s="152" t="str">
        <f>'Tariffs 2020'!BM23</f>
        <v>n</v>
      </c>
    </row>
  </sheetData>
  <sheetProtection algorithmName="SHA-512" hashValue="oGFXiyw6WVd9+B7TiUlUi8XFA5g0Th9rEoeHfWzK8UTps+shUaw4cRcE4blZfWzgyfGfV4GJf3vMmResbpG7Mg==" saltValue="ISSxHm3PUStOV6x1rmkXWQ==" spinCount="100000" sheet="1" objects="1" scenarios="1"/>
  <pageMargins left="0.75" right="0.75" top="1" bottom="1" header="0.5" footer="0.5"/>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B0BB4-25EB-7445-BE9E-59FD9067F639}">
  <sheetPr codeName="Sheet3"/>
  <dimension ref="A1:AE122"/>
  <sheetViews>
    <sheetView zoomScaleNormal="100" workbookViewId="0">
      <selection activeCell="C39" activeCellId="3" sqref="C5 C17 C26:C28 C39:C42"/>
    </sheetView>
  </sheetViews>
  <sheetFormatPr baseColWidth="10" defaultRowHeight="13" x14ac:dyDescent="0.15"/>
  <cols>
    <col min="1" max="1" width="16.1640625" style="123" customWidth="1"/>
    <col min="2" max="2" width="24.83203125" style="123" customWidth="1"/>
    <col min="3" max="7" width="11.83203125" style="123" customWidth="1"/>
    <col min="8" max="9" width="11.83203125" style="123" hidden="1" customWidth="1"/>
    <col min="10" max="14" width="11.83203125" style="123" customWidth="1"/>
    <col min="15" max="16" width="11.83203125" style="123" hidden="1" customWidth="1"/>
    <col min="17" max="20" width="11.83203125" style="123" customWidth="1"/>
    <col min="21" max="31" width="7.5" style="123" customWidth="1"/>
    <col min="32" max="16384" width="10.83203125" style="123"/>
  </cols>
  <sheetData>
    <row r="1" spans="1:31" ht="14" x14ac:dyDescent="0.15">
      <c r="A1" s="122" t="s">
        <v>174</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row>
    <row r="2" spans="1:31" ht="14" x14ac:dyDescent="0.15">
      <c r="A2" s="124" t="s">
        <v>175</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row>
    <row r="3" spans="1:31" ht="15" thickBot="1" x14ac:dyDescent="0.2">
      <c r="A3" s="122"/>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row>
    <row r="4" spans="1:31" ht="14" x14ac:dyDescent="0.15">
      <c r="A4" s="78" t="s">
        <v>176</v>
      </c>
      <c r="B4" s="79"/>
      <c r="C4" s="79"/>
      <c r="D4" s="79"/>
      <c r="E4" s="79"/>
      <c r="F4" s="79"/>
      <c r="G4" s="79"/>
      <c r="H4" s="79"/>
      <c r="I4" s="79"/>
      <c r="J4" s="79"/>
      <c r="K4" s="79"/>
      <c r="L4" s="79"/>
      <c r="M4" s="79"/>
      <c r="N4" s="79"/>
      <c r="O4" s="79"/>
      <c r="P4" s="79"/>
      <c r="Q4" s="79"/>
      <c r="R4" s="79"/>
      <c r="S4" s="79"/>
      <c r="T4" s="80"/>
      <c r="U4" s="122"/>
      <c r="V4" s="122"/>
      <c r="W4" s="122"/>
      <c r="X4" s="122"/>
      <c r="Y4" s="122"/>
      <c r="Z4" s="122"/>
      <c r="AA4" s="122"/>
      <c r="AB4" s="122"/>
      <c r="AC4" s="122"/>
      <c r="AD4" s="122"/>
      <c r="AE4" s="122"/>
    </row>
    <row r="5" spans="1:31" ht="14" x14ac:dyDescent="0.15">
      <c r="A5" s="81" t="s">
        <v>107</v>
      </c>
      <c r="B5" s="32"/>
      <c r="C5" s="101">
        <v>2000</v>
      </c>
      <c r="D5" s="32"/>
      <c r="E5" s="32"/>
      <c r="F5" s="32"/>
      <c r="G5" s="32"/>
      <c r="H5" s="32"/>
      <c r="I5" s="32"/>
      <c r="J5" s="32"/>
      <c r="K5" s="32"/>
      <c r="L5" s="32"/>
      <c r="M5" s="32"/>
      <c r="N5" s="32"/>
      <c r="O5" s="32"/>
      <c r="P5" s="32"/>
      <c r="Q5" s="32"/>
      <c r="R5" s="32"/>
      <c r="S5" s="32"/>
      <c r="T5" s="82"/>
      <c r="U5" s="122"/>
      <c r="V5" s="122"/>
      <c r="W5" s="122"/>
      <c r="X5" s="122"/>
      <c r="Y5" s="122"/>
      <c r="Z5" s="122"/>
      <c r="AA5" s="122"/>
      <c r="AB5" s="122"/>
      <c r="AC5" s="122"/>
      <c r="AD5" s="122"/>
      <c r="AE5" s="122"/>
    </row>
    <row r="6" spans="1:31" ht="14" x14ac:dyDescent="0.15">
      <c r="A6" s="81"/>
      <c r="B6" s="32"/>
      <c r="C6" s="32"/>
      <c r="D6" s="32"/>
      <c r="E6" s="32"/>
      <c r="F6" s="32"/>
      <c r="G6" s="32"/>
      <c r="H6" s="32"/>
      <c r="I6" s="32"/>
      <c r="J6" s="32"/>
      <c r="K6" s="32"/>
      <c r="L6" s="32"/>
      <c r="M6" s="32"/>
      <c r="N6" s="32"/>
      <c r="O6" s="32"/>
      <c r="P6" s="32"/>
      <c r="Q6" s="32"/>
      <c r="R6" s="32"/>
      <c r="S6" s="32"/>
      <c r="T6" s="82"/>
      <c r="U6" s="122"/>
      <c r="V6" s="122"/>
      <c r="W6" s="122"/>
      <c r="X6" s="122"/>
      <c r="Y6" s="122"/>
      <c r="Z6" s="122"/>
      <c r="AA6" s="122"/>
      <c r="AB6" s="122"/>
      <c r="AC6" s="122"/>
      <c r="AD6" s="122"/>
      <c r="AE6" s="122"/>
    </row>
    <row r="7" spans="1:31" ht="71" customHeight="1" x14ac:dyDescent="0.15">
      <c r="A7" s="179" t="s">
        <v>112</v>
      </c>
      <c r="B7" s="180" t="s">
        <v>108</v>
      </c>
      <c r="C7" s="186" t="s">
        <v>109</v>
      </c>
      <c r="D7" s="186" t="s">
        <v>39</v>
      </c>
      <c r="E7" s="196" t="s">
        <v>198</v>
      </c>
      <c r="F7" s="196" t="s">
        <v>199</v>
      </c>
      <c r="G7" s="186" t="s">
        <v>6</v>
      </c>
      <c r="H7" s="189" t="s">
        <v>191</v>
      </c>
      <c r="I7" s="190" t="s">
        <v>201</v>
      </c>
      <c r="J7" s="181" t="s">
        <v>192</v>
      </c>
      <c r="K7" s="183" t="s">
        <v>203</v>
      </c>
      <c r="L7" s="183" t="s">
        <v>232</v>
      </c>
      <c r="M7" s="183" t="s">
        <v>233</v>
      </c>
      <c r="N7" s="183" t="s">
        <v>234</v>
      </c>
      <c r="O7" s="193" t="s">
        <v>193</v>
      </c>
      <c r="P7" s="193" t="s">
        <v>194</v>
      </c>
      <c r="Q7" s="184" t="s">
        <v>237</v>
      </c>
      <c r="R7" s="184" t="s">
        <v>128</v>
      </c>
      <c r="S7" s="183" t="s">
        <v>129</v>
      </c>
      <c r="T7" s="185" t="s">
        <v>130</v>
      </c>
      <c r="U7" s="122"/>
      <c r="V7" s="122"/>
      <c r="W7" s="122"/>
      <c r="X7" s="122"/>
      <c r="Y7" s="122"/>
      <c r="Z7" s="122"/>
      <c r="AA7" s="122"/>
      <c r="AB7" s="122"/>
      <c r="AC7" s="122"/>
      <c r="AD7" s="122"/>
      <c r="AE7" s="122"/>
    </row>
    <row r="8" spans="1:31" ht="14" x14ac:dyDescent="0.15">
      <c r="A8" s="83" t="str">
        <f>'Tariffs 2019'!K2</f>
        <v>ActewAGL</v>
      </c>
      <c r="B8" s="15" t="str">
        <f>'Tariffs 2019'!L2</f>
        <v>Pay on Time</v>
      </c>
      <c r="C8" s="28">
        <f>91*'Tariffs 2019'!M2/100</f>
        <v>89.477818181818165</v>
      </c>
      <c r="D8" s="28">
        <f>$C$5*'Tariffs 2019'!N2/100</f>
        <v>459.09090909090907</v>
      </c>
      <c r="E8" s="28">
        <v>0</v>
      </c>
      <c r="F8" s="28">
        <v>0</v>
      </c>
      <c r="G8" s="28">
        <f>SUM(C8:F8)</f>
        <v>548.56872727272719</v>
      </c>
      <c r="H8" s="28">
        <f>(G8-C8)*4</f>
        <v>1836.363636363636</v>
      </c>
      <c r="I8" s="84">
        <f>G8*4</f>
        <v>2194.2749090909087</v>
      </c>
      <c r="J8" s="85">
        <f>I8*1.1</f>
        <v>2413.7023999999997</v>
      </c>
      <c r="K8" s="15">
        <f>'Tariffs 2019'!AT2</f>
        <v>0</v>
      </c>
      <c r="L8" s="15">
        <f>'Tariffs 2019'!AU2</f>
        <v>0</v>
      </c>
      <c r="M8" s="15">
        <f>'Tariffs 2019'!AV2</f>
        <v>0</v>
      </c>
      <c r="N8" s="15">
        <f>'Tariffs 2019'!AW2</f>
        <v>25</v>
      </c>
      <c r="O8" s="85">
        <f>I8</f>
        <v>2194.2749090909087</v>
      </c>
      <c r="P8" s="85">
        <f>O8-(H8*N8/100)</f>
        <v>1735.1839999999997</v>
      </c>
      <c r="Q8" s="86">
        <f>O8*1.1</f>
        <v>2413.7023999999997</v>
      </c>
      <c r="R8" s="86">
        <f>P8*1.1</f>
        <v>1908.7023999999999</v>
      </c>
      <c r="S8" s="87">
        <f>'Tariffs 2019'!BF2</f>
        <v>0</v>
      </c>
      <c r="T8" s="88" t="str">
        <f>'Tariffs 2019'!BG2</f>
        <v>n</v>
      </c>
      <c r="U8" s="122"/>
      <c r="V8" s="122"/>
      <c r="W8" s="122"/>
      <c r="X8" s="122"/>
      <c r="Y8" s="122"/>
      <c r="Z8" s="122"/>
      <c r="AA8" s="122"/>
      <c r="AB8" s="122"/>
      <c r="AC8" s="122"/>
      <c r="AD8" s="122"/>
      <c r="AE8" s="122"/>
    </row>
    <row r="9" spans="1:31" ht="14" x14ac:dyDescent="0.15">
      <c r="A9" s="83" t="str">
        <f>'Tariffs 2019'!K3</f>
        <v>EnergyAustralia</v>
      </c>
      <c r="B9" s="15" t="str">
        <f>'Tariffs 2019'!L3</f>
        <v>Total Plan Home</v>
      </c>
      <c r="C9" s="28">
        <f>91*'Tariffs 2019'!M3/100</f>
        <v>71.799000000000007</v>
      </c>
      <c r="D9" s="28">
        <f>$C$5*'Tariffs 2019'!N3/100</f>
        <v>454.8</v>
      </c>
      <c r="E9" s="28">
        <v>0</v>
      </c>
      <c r="F9" s="28">
        <v>0</v>
      </c>
      <c r="G9" s="28">
        <f t="shared" ref="G9:G10" si="0">SUM(C9:F9)</f>
        <v>526.59900000000005</v>
      </c>
      <c r="H9" s="28">
        <f>(G9-C9)*4</f>
        <v>1819.2000000000003</v>
      </c>
      <c r="I9" s="84">
        <f t="shared" ref="I9:I10" si="1">G9*4</f>
        <v>2106.3960000000002</v>
      </c>
      <c r="J9" s="85">
        <f t="shared" ref="J9:J10" si="2">I9*1.1</f>
        <v>2317.0356000000006</v>
      </c>
      <c r="K9" s="15">
        <f>'Tariffs 2019'!AT3</f>
        <v>9</v>
      </c>
      <c r="L9" s="15">
        <f>'Tariffs 2019'!AU3</f>
        <v>0</v>
      </c>
      <c r="M9" s="15">
        <f>'Tariffs 2019'!AV3</f>
        <v>0</v>
      </c>
      <c r="N9" s="15">
        <f>'Tariffs 2019'!AW3</f>
        <v>0</v>
      </c>
      <c r="O9" s="85">
        <f>I9-(I9*K9/100)</f>
        <v>1916.8203600000002</v>
      </c>
      <c r="P9" s="85">
        <f>O9</f>
        <v>1916.8203600000002</v>
      </c>
      <c r="Q9" s="86">
        <f t="shared" ref="Q9:R9" si="3">O9*1.1</f>
        <v>2108.5023960000003</v>
      </c>
      <c r="R9" s="86">
        <f t="shared" si="3"/>
        <v>2108.5023960000003</v>
      </c>
      <c r="S9" s="87">
        <f>'Tariffs 2019'!BF3</f>
        <v>0</v>
      </c>
      <c r="T9" s="88" t="str">
        <f>'Tariffs 2019'!BG3</f>
        <v>n</v>
      </c>
      <c r="U9" s="122"/>
      <c r="V9" s="122"/>
      <c r="W9" s="122"/>
      <c r="X9" s="122"/>
      <c r="Y9" s="122"/>
      <c r="Z9" s="122"/>
      <c r="AA9" s="122"/>
      <c r="AB9" s="122"/>
      <c r="AC9" s="122"/>
      <c r="AD9" s="122"/>
      <c r="AE9" s="122"/>
    </row>
    <row r="10" spans="1:31" ht="14" x14ac:dyDescent="0.15">
      <c r="A10" s="83" t="str">
        <f>'Tariffs 2019'!K4</f>
        <v>Origin Energy</v>
      </c>
      <c r="B10" s="15" t="str">
        <f>'Tariffs 2019'!L4</f>
        <v>Flexi</v>
      </c>
      <c r="C10" s="28">
        <f>91*'Tariffs 2019'!M4/100</f>
        <v>82.11509090909091</v>
      </c>
      <c r="D10" s="28">
        <f>$C$5*'Tariffs 2019'!N4/100</f>
        <v>438.18181818181824</v>
      </c>
      <c r="E10" s="28">
        <v>0</v>
      </c>
      <c r="F10" s="28">
        <v>0</v>
      </c>
      <c r="G10" s="28">
        <f t="shared" si="0"/>
        <v>520.29690909090914</v>
      </c>
      <c r="H10" s="28">
        <f>(G10-C10)*4</f>
        <v>1752.727272727273</v>
      </c>
      <c r="I10" s="84">
        <f t="shared" si="1"/>
        <v>2081.1876363636366</v>
      </c>
      <c r="J10" s="85">
        <f t="shared" si="2"/>
        <v>2289.3064000000004</v>
      </c>
      <c r="K10" s="15">
        <f>'Tariffs 2019'!AT4</f>
        <v>10</v>
      </c>
      <c r="L10" s="15">
        <f>'Tariffs 2019'!AU4</f>
        <v>0</v>
      </c>
      <c r="M10" s="15">
        <f>'Tariffs 2019'!AV4</f>
        <v>0</v>
      </c>
      <c r="N10" s="15">
        <f>'Tariffs 2019'!AW4</f>
        <v>0</v>
      </c>
      <c r="O10" s="85">
        <f>J10-(J10*K10/100)</f>
        <v>2060.3757600000004</v>
      </c>
      <c r="P10" s="85">
        <f>O10</f>
        <v>2060.3757600000004</v>
      </c>
      <c r="Q10" s="86">
        <f>O10</f>
        <v>2060.3757600000004</v>
      </c>
      <c r="R10" s="86">
        <f>P10</f>
        <v>2060.3757600000004</v>
      </c>
      <c r="S10" s="87">
        <f>'Tariffs 2019'!BF4</f>
        <v>0</v>
      </c>
      <c r="T10" s="88" t="str">
        <f>'Tariffs 2019'!BG4</f>
        <v>n</v>
      </c>
      <c r="U10" s="122"/>
      <c r="V10" s="122"/>
      <c r="W10" s="122"/>
      <c r="X10" s="122"/>
      <c r="Y10" s="122"/>
      <c r="Z10" s="122"/>
      <c r="AA10" s="122"/>
      <c r="AB10" s="122"/>
      <c r="AC10" s="122"/>
      <c r="AD10" s="122"/>
      <c r="AE10" s="122"/>
    </row>
    <row r="11" spans="1:31" ht="14" x14ac:dyDescent="0.15">
      <c r="A11" s="83" t="str">
        <f>'Tariffs 2019'!K5</f>
        <v>Red Energy</v>
      </c>
      <c r="B11" s="15" t="str">
        <f>'Tariffs 2019'!L5</f>
        <v>Easy Saver</v>
      </c>
      <c r="C11" s="28">
        <f>91*'Tariffs 2019'!M5/100</f>
        <v>89.477818181818165</v>
      </c>
      <c r="D11" s="28">
        <f>$C$5*'Tariffs 2019'!N5/100</f>
        <v>459.09090909090907</v>
      </c>
      <c r="E11" s="28">
        <v>0</v>
      </c>
      <c r="F11" s="28">
        <v>0</v>
      </c>
      <c r="G11" s="28">
        <f t="shared" ref="G11:G13" si="4">SUM(C11:F11)</f>
        <v>548.56872727272719</v>
      </c>
      <c r="H11" s="28">
        <f t="shared" ref="H11:H13" si="5">(G11-C11)*4</f>
        <v>1836.363636363636</v>
      </c>
      <c r="I11" s="84">
        <f t="shared" ref="I11:I13" si="6">G11*4</f>
        <v>2194.2749090909087</v>
      </c>
      <c r="J11" s="85">
        <f t="shared" ref="J11:J13" si="7">I11*1.1</f>
        <v>2413.7023999999997</v>
      </c>
      <c r="K11" s="15">
        <f>'Tariffs 2019'!AT5</f>
        <v>0</v>
      </c>
      <c r="L11" s="15">
        <f>'Tariffs 2019'!AU5</f>
        <v>0</v>
      </c>
      <c r="M11" s="15">
        <f>'Tariffs 2019'!AV5</f>
        <v>10</v>
      </c>
      <c r="N11" s="15">
        <f>'Tariffs 2019'!AW5</f>
        <v>0</v>
      </c>
      <c r="O11" s="85">
        <f>J11</f>
        <v>2413.7023999999997</v>
      </c>
      <c r="P11" s="85">
        <f>O11-(O11*M11/100)</f>
        <v>2172.3321599999999</v>
      </c>
      <c r="Q11" s="86">
        <f>O11</f>
        <v>2413.7023999999997</v>
      </c>
      <c r="R11" s="86">
        <f>P11</f>
        <v>2172.3321599999999</v>
      </c>
      <c r="S11" s="87">
        <f>'Tariffs 2019'!BF5</f>
        <v>0</v>
      </c>
      <c r="T11" s="88" t="str">
        <f>'Tariffs 2019'!BG5</f>
        <v>n</v>
      </c>
      <c r="U11" s="122"/>
      <c r="V11" s="122"/>
      <c r="W11" s="122"/>
      <c r="X11" s="122"/>
      <c r="Y11" s="122"/>
      <c r="Z11" s="122"/>
      <c r="AA11" s="122"/>
      <c r="AB11" s="122"/>
      <c r="AC11" s="122"/>
      <c r="AD11" s="122"/>
      <c r="AE11" s="122"/>
    </row>
    <row r="12" spans="1:31" ht="14" x14ac:dyDescent="0.15">
      <c r="A12" s="83" t="str">
        <f>'Tariffs 2019'!K6</f>
        <v>Energy Locals</v>
      </c>
      <c r="B12" s="15" t="str">
        <f>'Tariffs 2019'!L6</f>
        <v>Simple Saver</v>
      </c>
      <c r="C12" s="28">
        <f>91*'Tariffs 2019'!M6/100</f>
        <v>70.318181818181813</v>
      </c>
      <c r="D12" s="28">
        <f>$C$5*'Tariffs 2019'!N6/100</f>
        <v>409.09090909090907</v>
      </c>
      <c r="E12" s="28">
        <v>0</v>
      </c>
      <c r="F12" s="28">
        <v>0</v>
      </c>
      <c r="G12" s="28">
        <f t="shared" si="4"/>
        <v>479.40909090909088</v>
      </c>
      <c r="H12" s="28">
        <f t="shared" si="5"/>
        <v>1636.3636363636363</v>
      </c>
      <c r="I12" s="84">
        <f t="shared" si="6"/>
        <v>1917.6363636363635</v>
      </c>
      <c r="J12" s="85">
        <f t="shared" si="7"/>
        <v>2109.4</v>
      </c>
      <c r="K12" s="15">
        <f>'Tariffs 2019'!AT6</f>
        <v>0</v>
      </c>
      <c r="L12" s="15">
        <f>'Tariffs 2019'!AU6</f>
        <v>0</v>
      </c>
      <c r="M12" s="15">
        <f>'Tariffs 2019'!AV6</f>
        <v>0</v>
      </c>
      <c r="N12" s="15">
        <f>'Tariffs 2019'!AW6</f>
        <v>0</v>
      </c>
      <c r="O12" s="85">
        <f t="shared" ref="O12" si="8">I12</f>
        <v>1917.6363636363635</v>
      </c>
      <c r="P12" s="85">
        <f>O12</f>
        <v>1917.6363636363635</v>
      </c>
      <c r="Q12" s="86">
        <f t="shared" ref="Q12:Q13" si="9">O12*1.1</f>
        <v>2109.4</v>
      </c>
      <c r="R12" s="86">
        <f t="shared" ref="R12:R13" si="10">P12*1.1</f>
        <v>2109.4</v>
      </c>
      <c r="S12" s="87">
        <f>'Tariffs 2019'!BF6</f>
        <v>0</v>
      </c>
      <c r="T12" s="88" t="str">
        <f>'Tariffs 2019'!BG6</f>
        <v>n</v>
      </c>
      <c r="U12" s="122"/>
      <c r="V12" s="122"/>
      <c r="W12" s="122"/>
      <c r="X12" s="122"/>
      <c r="Y12" s="122"/>
      <c r="Z12" s="122"/>
      <c r="AA12" s="122"/>
      <c r="AB12" s="122"/>
      <c r="AC12" s="122"/>
      <c r="AD12" s="122"/>
      <c r="AE12" s="122"/>
    </row>
    <row r="13" spans="1:31" ht="15" thickBot="1" x14ac:dyDescent="0.2">
      <c r="A13" s="89" t="str">
        <f>'Tariffs 2019'!K7</f>
        <v>Powerclub</v>
      </c>
      <c r="B13" s="90" t="str">
        <f>'Tariffs 2019'!L7</f>
        <v>Powerbank</v>
      </c>
      <c r="C13" s="91">
        <f>(91*'Tariffs 2019'!M7/100)+('Tariffs 2019'!BJ7/4)</f>
        <v>69.436545454545453</v>
      </c>
      <c r="D13" s="91">
        <f>$C$5*'Tariffs 2019'!N7/100</f>
        <v>400.36363636363632</v>
      </c>
      <c r="E13" s="91">
        <v>0</v>
      </c>
      <c r="F13" s="91">
        <v>0</v>
      </c>
      <c r="G13" s="91">
        <f t="shared" si="4"/>
        <v>469.80018181818178</v>
      </c>
      <c r="H13" s="91">
        <f t="shared" si="5"/>
        <v>1601.4545454545453</v>
      </c>
      <c r="I13" s="92">
        <f t="shared" si="6"/>
        <v>1879.2007272727271</v>
      </c>
      <c r="J13" s="93">
        <f t="shared" si="7"/>
        <v>2067.1208000000001</v>
      </c>
      <c r="K13" s="90">
        <f>'Tariffs 2019'!AT7</f>
        <v>0</v>
      </c>
      <c r="L13" s="90">
        <f>'Tariffs 2019'!AU7</f>
        <v>0</v>
      </c>
      <c r="M13" s="90">
        <f>'Tariffs 2019'!AV7</f>
        <v>0</v>
      </c>
      <c r="N13" s="90">
        <f>'Tariffs 2019'!AW7</f>
        <v>0</v>
      </c>
      <c r="O13" s="93">
        <f t="shared" ref="O13" si="11">I13</f>
        <v>1879.2007272727271</v>
      </c>
      <c r="P13" s="93">
        <f>O13</f>
        <v>1879.2007272727271</v>
      </c>
      <c r="Q13" s="94">
        <f t="shared" si="9"/>
        <v>2067.1208000000001</v>
      </c>
      <c r="R13" s="94">
        <f t="shared" si="10"/>
        <v>2067.1208000000001</v>
      </c>
      <c r="S13" s="95">
        <f>'Tariffs 2019'!BF7</f>
        <v>0</v>
      </c>
      <c r="T13" s="96" t="str">
        <f>'Tariffs 2019'!BG7</f>
        <v>n</v>
      </c>
      <c r="U13" s="122"/>
      <c r="V13" s="122"/>
      <c r="W13" s="122"/>
      <c r="X13" s="122"/>
      <c r="Y13" s="122"/>
      <c r="Z13" s="122"/>
      <c r="AA13" s="122"/>
      <c r="AB13" s="122"/>
      <c r="AC13" s="122"/>
      <c r="AD13" s="122"/>
      <c r="AE13" s="122"/>
    </row>
    <row r="14" spans="1:31" ht="14" x14ac:dyDescent="0.15">
      <c r="U14" s="122"/>
      <c r="V14" s="122"/>
      <c r="W14" s="122"/>
      <c r="X14" s="122"/>
      <c r="Y14" s="122"/>
      <c r="Z14" s="122"/>
      <c r="AA14" s="122"/>
      <c r="AB14" s="122"/>
      <c r="AC14" s="122"/>
      <c r="AD14" s="122"/>
      <c r="AE14" s="122"/>
    </row>
    <row r="15" spans="1:31" ht="15" thickBot="1" x14ac:dyDescent="0.2">
      <c r="U15" s="122"/>
      <c r="V15" s="122"/>
      <c r="W15" s="122"/>
      <c r="X15" s="122"/>
      <c r="Y15" s="122"/>
      <c r="Z15" s="122"/>
      <c r="AA15" s="122"/>
      <c r="AB15" s="122"/>
      <c r="AC15" s="122"/>
      <c r="AD15" s="122"/>
      <c r="AE15" s="122"/>
    </row>
    <row r="16" spans="1:31" ht="14" x14ac:dyDescent="0.15">
      <c r="A16" s="78" t="s">
        <v>35</v>
      </c>
      <c r="B16" s="79"/>
      <c r="C16" s="79"/>
      <c r="D16" s="79"/>
      <c r="E16" s="79"/>
      <c r="F16" s="79"/>
      <c r="G16" s="79"/>
      <c r="H16" s="79"/>
      <c r="I16" s="79"/>
      <c r="J16" s="79"/>
      <c r="K16" s="79"/>
      <c r="L16" s="79"/>
      <c r="M16" s="79"/>
      <c r="N16" s="79"/>
      <c r="O16" s="79"/>
      <c r="P16" s="79"/>
      <c r="Q16" s="79"/>
      <c r="R16" s="79"/>
      <c r="S16" s="79"/>
      <c r="T16" s="80"/>
      <c r="U16" s="122"/>
      <c r="V16" s="122"/>
      <c r="W16" s="122"/>
      <c r="X16" s="122"/>
      <c r="Y16" s="122"/>
      <c r="Z16" s="122"/>
      <c r="AA16" s="122"/>
      <c r="AB16" s="122"/>
      <c r="AC16" s="122"/>
      <c r="AD16" s="122"/>
      <c r="AE16" s="122"/>
    </row>
    <row r="17" spans="1:31" ht="14" x14ac:dyDescent="0.15">
      <c r="A17" s="81" t="s">
        <v>107</v>
      </c>
      <c r="B17" s="32"/>
      <c r="C17" s="101">
        <v>2000</v>
      </c>
      <c r="D17" s="32"/>
      <c r="E17" s="32"/>
      <c r="F17" s="32"/>
      <c r="G17" s="32"/>
      <c r="H17" s="32"/>
      <c r="I17" s="32"/>
      <c r="J17" s="32"/>
      <c r="K17" s="32"/>
      <c r="L17" s="32"/>
      <c r="M17" s="32"/>
      <c r="N17" s="32"/>
      <c r="O17" s="32"/>
      <c r="P17" s="32"/>
      <c r="Q17" s="32"/>
      <c r="R17" s="32"/>
      <c r="S17" s="32"/>
      <c r="T17" s="82"/>
      <c r="U17" s="122"/>
      <c r="V17" s="122"/>
      <c r="W17" s="122"/>
      <c r="X17" s="122"/>
      <c r="Y17" s="122"/>
      <c r="Z17" s="122"/>
      <c r="AA17" s="122"/>
      <c r="AB17" s="122"/>
      <c r="AC17" s="122"/>
      <c r="AD17" s="122"/>
      <c r="AE17" s="122"/>
    </row>
    <row r="18" spans="1:31" ht="14" x14ac:dyDescent="0.15">
      <c r="A18" s="81"/>
      <c r="B18" s="32"/>
      <c r="C18" s="32"/>
      <c r="D18" s="32"/>
      <c r="E18" s="32"/>
      <c r="F18" s="32"/>
      <c r="G18" s="32"/>
      <c r="H18" s="32"/>
      <c r="I18" s="32"/>
      <c r="J18" s="32"/>
      <c r="K18" s="32"/>
      <c r="L18" s="32"/>
      <c r="M18" s="32"/>
      <c r="N18" s="32"/>
      <c r="O18" s="32"/>
      <c r="P18" s="32"/>
      <c r="Q18" s="32"/>
      <c r="R18" s="32"/>
      <c r="S18" s="32"/>
      <c r="T18" s="82"/>
      <c r="U18" s="122"/>
      <c r="V18" s="122"/>
      <c r="W18" s="122"/>
      <c r="X18" s="122"/>
      <c r="Y18" s="122"/>
      <c r="Z18" s="122"/>
      <c r="AA18" s="122"/>
      <c r="AB18" s="122"/>
      <c r="AC18" s="122"/>
      <c r="AD18" s="122"/>
      <c r="AE18" s="122"/>
    </row>
    <row r="19" spans="1:31" ht="75" x14ac:dyDescent="0.15">
      <c r="A19" s="179" t="s">
        <v>112</v>
      </c>
      <c r="B19" s="180" t="s">
        <v>108</v>
      </c>
      <c r="C19" s="186" t="s">
        <v>109</v>
      </c>
      <c r="D19" s="186" t="s">
        <v>39</v>
      </c>
      <c r="E19" s="196" t="s">
        <v>198</v>
      </c>
      <c r="F19" s="196" t="s">
        <v>199</v>
      </c>
      <c r="G19" s="186" t="s">
        <v>6</v>
      </c>
      <c r="H19" s="189" t="s">
        <v>191</v>
      </c>
      <c r="I19" s="190" t="s">
        <v>201</v>
      </c>
      <c r="J19" s="181" t="s">
        <v>192</v>
      </c>
      <c r="K19" s="183" t="s">
        <v>203</v>
      </c>
      <c r="L19" s="183" t="s">
        <v>232</v>
      </c>
      <c r="M19" s="183" t="s">
        <v>233</v>
      </c>
      <c r="N19" s="183" t="s">
        <v>234</v>
      </c>
      <c r="O19" s="193" t="s">
        <v>193</v>
      </c>
      <c r="P19" s="193" t="s">
        <v>194</v>
      </c>
      <c r="Q19" s="184" t="s">
        <v>237</v>
      </c>
      <c r="R19" s="184" t="s">
        <v>128</v>
      </c>
      <c r="S19" s="183" t="s">
        <v>129</v>
      </c>
      <c r="T19" s="185" t="s">
        <v>130</v>
      </c>
      <c r="U19" s="122"/>
      <c r="V19" s="122"/>
      <c r="W19" s="122"/>
      <c r="X19" s="122"/>
      <c r="Y19" s="122"/>
      <c r="Z19" s="122"/>
      <c r="AA19" s="122"/>
      <c r="AB19" s="122"/>
      <c r="AC19" s="122"/>
      <c r="AD19" s="122"/>
      <c r="AE19" s="122"/>
    </row>
    <row r="20" spans="1:31" ht="14" x14ac:dyDescent="0.15">
      <c r="A20" s="83" t="str">
        <f>'Tariffs 2019'!K8</f>
        <v>ActewAGL</v>
      </c>
      <c r="B20" s="15" t="str">
        <f>'Tariffs 2019'!L8</f>
        <v>Pay on Time Home Saver</v>
      </c>
      <c r="C20" s="28">
        <f>91*'Tariffs 2019'!M8/100</f>
        <v>109.61363636363635</v>
      </c>
      <c r="D20" s="28">
        <f>IF($C$17&gt;='Tariffs 2019'!P8,('Tariffs 2019'!P8*'Tariffs 2019'!N8/100),($C$17*'Tariffs 2019'!N8/100))</f>
        <v>434.5454545454545</v>
      </c>
      <c r="E20" s="28">
        <v>0</v>
      </c>
      <c r="F20" s="28">
        <f>IF(($C$17&lt;'Tariffs 2019'!P8),(0),($C$17-'Tariffs 2019'!P8)*'Tariffs 2019'!Q8/100)</f>
        <v>0</v>
      </c>
      <c r="G20" s="28">
        <f>SUM(C20:F20)</f>
        <v>544.15909090909088</v>
      </c>
      <c r="H20" s="28">
        <f>(G20-C20)*4</f>
        <v>1738.181818181818</v>
      </c>
      <c r="I20" s="84">
        <f t="shared" ref="I20:I21" si="12">G20*4</f>
        <v>2176.6363636363635</v>
      </c>
      <c r="J20" s="85">
        <f t="shared" ref="J20:J21" si="13">I20*1.1</f>
        <v>2394.3000000000002</v>
      </c>
      <c r="K20" s="15">
        <f>'Tariffs 2019'!AT8</f>
        <v>0</v>
      </c>
      <c r="L20" s="15">
        <f>'Tariffs 2019'!AU8</f>
        <v>0</v>
      </c>
      <c r="M20" s="15">
        <f>'Tariffs 2019'!AV8</f>
        <v>0</v>
      </c>
      <c r="N20" s="15">
        <f>'Tariffs 2019'!AW8</f>
        <v>25</v>
      </c>
      <c r="O20" s="85">
        <f>I20</f>
        <v>2176.6363636363635</v>
      </c>
      <c r="P20" s="85">
        <f>O20-(H20*N20/100)</f>
        <v>1742.090909090909</v>
      </c>
      <c r="Q20" s="86">
        <f>O20*1.1</f>
        <v>2394.3000000000002</v>
      </c>
      <c r="R20" s="86">
        <f>P20*1.1</f>
        <v>1916.3</v>
      </c>
      <c r="S20" s="87">
        <f>'Tariffs 2019'!BF8</f>
        <v>0</v>
      </c>
      <c r="T20" s="88" t="str">
        <f>'Tariffs 2019'!BG8</f>
        <v>n</v>
      </c>
      <c r="U20" s="122"/>
      <c r="V20" s="122"/>
      <c r="W20" s="122"/>
      <c r="X20" s="122"/>
      <c r="Y20" s="122"/>
      <c r="Z20" s="122"/>
      <c r="AA20" s="122"/>
      <c r="AB20" s="122"/>
      <c r="AC20" s="122"/>
      <c r="AD20" s="122"/>
      <c r="AE20" s="122"/>
    </row>
    <row r="21" spans="1:31" ht="14" x14ac:dyDescent="0.15">
      <c r="A21" s="83" t="str">
        <f>'Tariffs 2019'!K9</f>
        <v>Origin Energy</v>
      </c>
      <c r="B21" s="15" t="str">
        <f>'Tariffs 2019'!L9</f>
        <v>Flexi</v>
      </c>
      <c r="C21" s="28">
        <f>91*'Tariffs 2019'!M9/100</f>
        <v>102.60663636363635</v>
      </c>
      <c r="D21" s="28">
        <f>IF($C$17&gt;='Tariffs 2019'!P9,('Tariffs 2019'!P9*'Tariffs 2019'!N9/100),($C$17*'Tariffs 2019'!N9/100))</f>
        <v>397.81818181818176</v>
      </c>
      <c r="E21" s="28">
        <v>0</v>
      </c>
      <c r="F21" s="28">
        <f>IF(($C$17&lt;'Tariffs 2019'!P9),(0),($C$17-'Tariffs 2019'!P9)*'Tariffs 2019'!Q9/100)</f>
        <v>0</v>
      </c>
      <c r="G21" s="28">
        <f>SUM(C21:F21)</f>
        <v>500.42481818181813</v>
      </c>
      <c r="H21" s="28">
        <f>(G21-C21)*4</f>
        <v>1591.272727272727</v>
      </c>
      <c r="I21" s="84">
        <f t="shared" si="12"/>
        <v>2001.6992727272725</v>
      </c>
      <c r="J21" s="85">
        <f t="shared" si="13"/>
        <v>2201.8692000000001</v>
      </c>
      <c r="K21" s="15">
        <f>'Tariffs 2019'!AT9</f>
        <v>10</v>
      </c>
      <c r="L21" s="15">
        <f>'Tariffs 2019'!AU9</f>
        <v>0</v>
      </c>
      <c r="M21" s="15">
        <f>'Tariffs 2019'!AV9</f>
        <v>0</v>
      </c>
      <c r="N21" s="15">
        <f>'Tariffs 2019'!AW9</f>
        <v>0</v>
      </c>
      <c r="O21" s="85">
        <f>J21-(J21*K21/100)</f>
        <v>1981.68228</v>
      </c>
      <c r="P21" s="85">
        <f>O21</f>
        <v>1981.68228</v>
      </c>
      <c r="Q21" s="86">
        <f>O21</f>
        <v>1981.68228</v>
      </c>
      <c r="R21" s="86">
        <f>P21</f>
        <v>1981.68228</v>
      </c>
      <c r="S21" s="87">
        <f>'Tariffs 2019'!BF9</f>
        <v>0</v>
      </c>
      <c r="T21" s="88" t="str">
        <f>'Tariffs 2019'!BG9</f>
        <v>n</v>
      </c>
      <c r="U21" s="122"/>
      <c r="V21" s="122"/>
      <c r="W21" s="122"/>
      <c r="X21" s="122"/>
      <c r="Y21" s="122"/>
      <c r="Z21" s="122"/>
      <c r="AA21" s="122"/>
      <c r="AB21" s="122"/>
      <c r="AC21" s="122"/>
      <c r="AD21" s="122"/>
      <c r="AE21" s="122"/>
    </row>
    <row r="22" spans="1:31" ht="15" thickBot="1" x14ac:dyDescent="0.2">
      <c r="A22" s="89" t="str">
        <f>'Tariffs 2019'!K10</f>
        <v>Red Energy</v>
      </c>
      <c r="B22" s="90" t="str">
        <f>'Tariffs 2019'!L10</f>
        <v>Easy Saver</v>
      </c>
      <c r="C22" s="91">
        <f>91*'Tariffs 2019'!M10/100</f>
        <v>109.48954545454544</v>
      </c>
      <c r="D22" s="91">
        <f>IF($C$17&gt;='Tariffs 2019'!P10,('Tariffs 2019'!P10*'Tariffs 2019'!N10/100),($C$17*'Tariffs 2019'!N10/100))</f>
        <v>434.5454545454545</v>
      </c>
      <c r="E22" s="91">
        <v>1</v>
      </c>
      <c r="F22" s="91">
        <f>IF(($C$17&lt;'Tariffs 2019'!P10),(0),($C$17-'Tariffs 2019'!P10)*'Tariffs 2019'!Q10/100)</f>
        <v>0</v>
      </c>
      <c r="G22" s="91">
        <f>SUM(C22:F22)</f>
        <v>545.03499999999997</v>
      </c>
      <c r="H22" s="91">
        <f>(G22-C22)*4</f>
        <v>1742.181818181818</v>
      </c>
      <c r="I22" s="92">
        <f t="shared" ref="I22" si="14">G22*4</f>
        <v>2180.14</v>
      </c>
      <c r="J22" s="93">
        <f t="shared" ref="J22" si="15">I22*1.1</f>
        <v>2398.154</v>
      </c>
      <c r="K22" s="90">
        <f>'Tariffs 2019'!AT10</f>
        <v>0</v>
      </c>
      <c r="L22" s="90">
        <f>'Tariffs 2019'!AU10</f>
        <v>0</v>
      </c>
      <c r="M22" s="90">
        <f>'Tariffs 2019'!AV10</f>
        <v>10</v>
      </c>
      <c r="N22" s="90">
        <f>'Tariffs 2019'!AW10</f>
        <v>0</v>
      </c>
      <c r="O22" s="93">
        <f>J22</f>
        <v>2398.154</v>
      </c>
      <c r="P22" s="93">
        <f>O22-(O22*M22/100)</f>
        <v>2158.3386</v>
      </c>
      <c r="Q22" s="94">
        <f>O22</f>
        <v>2398.154</v>
      </c>
      <c r="R22" s="94">
        <f>P22</f>
        <v>2158.3386</v>
      </c>
      <c r="S22" s="95">
        <f>'Tariffs 2019'!BF10</f>
        <v>0</v>
      </c>
      <c r="T22" s="96" t="str">
        <f>'Tariffs 2019'!BG10</f>
        <v>n</v>
      </c>
      <c r="U22" s="122"/>
      <c r="V22" s="122"/>
      <c r="W22" s="122"/>
      <c r="X22" s="122"/>
      <c r="Y22" s="122"/>
      <c r="Z22" s="122"/>
      <c r="AA22" s="122"/>
      <c r="AB22" s="122"/>
      <c r="AC22" s="122"/>
      <c r="AD22" s="122"/>
      <c r="AE22" s="122"/>
    </row>
    <row r="23" spans="1:31" ht="14" x14ac:dyDescent="0.15">
      <c r="U23" s="122"/>
      <c r="V23" s="122"/>
      <c r="W23" s="122"/>
      <c r="X23" s="122"/>
      <c r="Y23" s="122"/>
      <c r="Z23" s="122"/>
      <c r="AA23" s="122"/>
      <c r="AB23" s="122"/>
      <c r="AC23" s="122"/>
      <c r="AD23" s="122"/>
      <c r="AE23" s="122"/>
    </row>
    <row r="24" spans="1:31" ht="15" thickBot="1" x14ac:dyDescent="0.2">
      <c r="U24" s="122"/>
      <c r="V24" s="122"/>
      <c r="W24" s="122"/>
      <c r="X24" s="122"/>
      <c r="Y24" s="122"/>
      <c r="Z24" s="122"/>
      <c r="AA24" s="122"/>
      <c r="AB24" s="122"/>
      <c r="AC24" s="122"/>
      <c r="AD24" s="122"/>
      <c r="AE24" s="122"/>
    </row>
    <row r="25" spans="1:31" ht="14" x14ac:dyDescent="0.15">
      <c r="A25" s="78" t="s">
        <v>265</v>
      </c>
      <c r="B25" s="79"/>
      <c r="C25" s="79"/>
      <c r="D25" s="97"/>
      <c r="E25" s="97"/>
      <c r="F25" s="97"/>
      <c r="G25" s="98"/>
      <c r="H25" s="98"/>
      <c r="I25" s="79"/>
      <c r="J25" s="79"/>
      <c r="K25" s="79"/>
      <c r="L25" s="79"/>
      <c r="M25" s="79"/>
      <c r="N25" s="79"/>
      <c r="O25" s="79"/>
      <c r="P25" s="79"/>
      <c r="Q25" s="79"/>
      <c r="R25" s="79"/>
      <c r="S25" s="79"/>
      <c r="T25" s="80"/>
      <c r="U25" s="122"/>
      <c r="V25" s="122"/>
      <c r="W25" s="122"/>
      <c r="X25" s="122"/>
      <c r="Y25" s="122"/>
      <c r="Z25" s="122"/>
      <c r="AA25" s="122"/>
      <c r="AB25" s="122"/>
      <c r="AC25" s="122"/>
      <c r="AD25" s="122"/>
      <c r="AE25" s="122"/>
    </row>
    <row r="26" spans="1:31" ht="14" x14ac:dyDescent="0.15">
      <c r="A26" s="81" t="s">
        <v>107</v>
      </c>
      <c r="B26" s="32"/>
      <c r="C26" s="101">
        <v>2000</v>
      </c>
      <c r="D26" s="99"/>
      <c r="E26" s="99"/>
      <c r="F26" s="99"/>
      <c r="G26" s="100"/>
      <c r="H26" s="100"/>
      <c r="I26" s="32"/>
      <c r="J26" s="32"/>
      <c r="K26" s="32"/>
      <c r="L26" s="32"/>
      <c r="M26" s="32"/>
      <c r="N26" s="32"/>
      <c r="O26" s="32"/>
      <c r="P26" s="32"/>
      <c r="Q26" s="32"/>
      <c r="R26" s="32"/>
      <c r="S26" s="32"/>
      <c r="T26" s="82"/>
      <c r="U26" s="122"/>
      <c r="V26" s="122"/>
      <c r="W26" s="122"/>
      <c r="X26" s="122"/>
      <c r="Y26" s="122"/>
      <c r="Z26" s="122"/>
      <c r="AA26" s="122"/>
      <c r="AB26" s="122"/>
      <c r="AC26" s="122"/>
      <c r="AD26" s="122"/>
      <c r="AE26" s="122"/>
    </row>
    <row r="27" spans="1:31" ht="14" x14ac:dyDescent="0.15">
      <c r="A27" s="81" t="s">
        <v>207</v>
      </c>
      <c r="B27" s="32"/>
      <c r="C27" s="102">
        <v>0.7</v>
      </c>
      <c r="D27" s="99"/>
      <c r="E27" s="99"/>
      <c r="F27" s="99"/>
      <c r="G27" s="100"/>
      <c r="H27" s="100"/>
      <c r="I27" s="32"/>
      <c r="J27" s="32"/>
      <c r="K27" s="32"/>
      <c r="L27" s="32"/>
      <c r="M27" s="32"/>
      <c r="N27" s="32"/>
      <c r="O27" s="32"/>
      <c r="P27" s="32"/>
      <c r="Q27" s="32"/>
      <c r="R27" s="32"/>
      <c r="S27" s="32"/>
      <c r="T27" s="82"/>
      <c r="U27" s="122"/>
      <c r="V27" s="122"/>
      <c r="W27" s="122"/>
      <c r="X27" s="122"/>
      <c r="Y27" s="122"/>
      <c r="Z27" s="122"/>
      <c r="AA27" s="122"/>
      <c r="AB27" s="122"/>
      <c r="AC27" s="122"/>
      <c r="AD27" s="122"/>
      <c r="AE27" s="122"/>
    </row>
    <row r="28" spans="1:31" ht="14" x14ac:dyDescent="0.15">
      <c r="A28" s="81" t="s">
        <v>256</v>
      </c>
      <c r="B28" s="32"/>
      <c r="C28" s="102">
        <v>0.3</v>
      </c>
      <c r="D28" s="99"/>
      <c r="E28" s="99"/>
      <c r="F28" s="99"/>
      <c r="G28" s="100"/>
      <c r="H28" s="100"/>
      <c r="I28" s="32"/>
      <c r="J28" s="32"/>
      <c r="K28" s="32"/>
      <c r="L28" s="32"/>
      <c r="M28" s="32"/>
      <c r="N28" s="32"/>
      <c r="O28" s="32"/>
      <c r="P28" s="32"/>
      <c r="Q28" s="32"/>
      <c r="R28" s="32"/>
      <c r="S28" s="32"/>
      <c r="T28" s="82"/>
      <c r="U28" s="122"/>
      <c r="V28" s="122"/>
      <c r="W28" s="122"/>
      <c r="X28" s="122"/>
      <c r="Y28" s="122"/>
      <c r="Z28" s="122"/>
      <c r="AA28" s="122"/>
      <c r="AB28" s="122"/>
      <c r="AC28" s="122"/>
      <c r="AD28" s="122"/>
      <c r="AE28" s="122"/>
    </row>
    <row r="29" spans="1:31" ht="14" x14ac:dyDescent="0.15">
      <c r="A29" s="81"/>
      <c r="B29" s="32"/>
      <c r="C29" s="99"/>
      <c r="D29" s="99"/>
      <c r="E29" s="99"/>
      <c r="F29" s="99"/>
      <c r="G29" s="100"/>
      <c r="H29" s="100"/>
      <c r="I29" s="32"/>
      <c r="J29" s="32"/>
      <c r="K29" s="32"/>
      <c r="L29" s="32"/>
      <c r="M29" s="32"/>
      <c r="N29" s="32"/>
      <c r="O29" s="32"/>
      <c r="P29" s="32"/>
      <c r="Q29" s="32"/>
      <c r="R29" s="32"/>
      <c r="S29" s="32"/>
      <c r="T29" s="82"/>
      <c r="U29" s="122"/>
      <c r="V29" s="122"/>
      <c r="W29" s="122"/>
      <c r="X29" s="122"/>
      <c r="Y29" s="122"/>
      <c r="Z29" s="122"/>
      <c r="AA29" s="122"/>
      <c r="AB29" s="122"/>
      <c r="AC29" s="122"/>
      <c r="AD29" s="122"/>
      <c r="AE29" s="122"/>
    </row>
    <row r="30" spans="1:31" ht="75" x14ac:dyDescent="0.15">
      <c r="A30" s="179" t="s">
        <v>112</v>
      </c>
      <c r="B30" s="180" t="s">
        <v>108</v>
      </c>
      <c r="C30" s="186" t="s">
        <v>109</v>
      </c>
      <c r="D30" s="186" t="s">
        <v>39</v>
      </c>
      <c r="E30" s="196" t="s">
        <v>199</v>
      </c>
      <c r="F30" s="186" t="s">
        <v>258</v>
      </c>
      <c r="G30" s="186" t="s">
        <v>6</v>
      </c>
      <c r="H30" s="189" t="s">
        <v>191</v>
      </c>
      <c r="I30" s="190" t="s">
        <v>201</v>
      </c>
      <c r="J30" s="181" t="s">
        <v>192</v>
      </c>
      <c r="K30" s="183" t="s">
        <v>203</v>
      </c>
      <c r="L30" s="183" t="s">
        <v>232</v>
      </c>
      <c r="M30" s="183" t="s">
        <v>233</v>
      </c>
      <c r="N30" s="183" t="s">
        <v>234</v>
      </c>
      <c r="O30" s="193" t="s">
        <v>193</v>
      </c>
      <c r="P30" s="193" t="s">
        <v>194</v>
      </c>
      <c r="Q30" s="187" t="s">
        <v>230</v>
      </c>
      <c r="R30" s="184" t="s">
        <v>231</v>
      </c>
      <c r="S30" s="188" t="s">
        <v>129</v>
      </c>
      <c r="T30" s="185" t="s">
        <v>130</v>
      </c>
      <c r="U30" s="122"/>
      <c r="V30" s="122"/>
      <c r="W30" s="122"/>
      <c r="X30" s="122"/>
      <c r="Y30" s="122"/>
      <c r="Z30" s="122"/>
      <c r="AA30" s="122"/>
      <c r="AB30" s="122"/>
      <c r="AC30" s="122"/>
      <c r="AD30" s="122"/>
      <c r="AE30" s="122"/>
    </row>
    <row r="31" spans="1:31" ht="14" x14ac:dyDescent="0.15">
      <c r="A31" s="83" t="str">
        <f>'Tariffs 2019'!K11</f>
        <v>ActewAGL</v>
      </c>
      <c r="B31" s="15" t="str">
        <f>'Tariffs 2019'!L11</f>
        <v>Pay on Time</v>
      </c>
      <c r="C31" s="28">
        <f>91*'Tariffs 2019'!M11/100</f>
        <v>89.477818181818165</v>
      </c>
      <c r="D31" s="28">
        <f>($C$26*$C$27)*'Tariffs 2019'!N11/100</f>
        <v>321.36363636363637</v>
      </c>
      <c r="E31" s="28">
        <v>0</v>
      </c>
      <c r="F31" s="28">
        <f>($C$26*$C$28)*'Tariffs 2019'!AE11/100</f>
        <v>85.527272727272717</v>
      </c>
      <c r="G31" s="28">
        <f>SUM(C31:F31)</f>
        <v>496.36872727272726</v>
      </c>
      <c r="H31" s="28">
        <f>(G31-C31)*4</f>
        <v>1627.5636363636363</v>
      </c>
      <c r="I31" s="84">
        <f t="shared" ref="I31:I33" si="16">G31*4</f>
        <v>1985.474909090909</v>
      </c>
      <c r="J31" s="85">
        <f t="shared" ref="J31:J33" si="17">I31*1.1</f>
        <v>2184.0224000000003</v>
      </c>
      <c r="K31" s="15">
        <f>'Tariffs 2019'!AT11</f>
        <v>0</v>
      </c>
      <c r="L31" s="15">
        <f>'Tariffs 2019'!AU11</f>
        <v>0</v>
      </c>
      <c r="M31" s="15">
        <f>'Tariffs 2019'!AV11</f>
        <v>0</v>
      </c>
      <c r="N31" s="15">
        <f>'Tariffs 2019'!AW11</f>
        <v>25</v>
      </c>
      <c r="O31" s="85">
        <f>I31</f>
        <v>1985.474909090909</v>
      </c>
      <c r="P31" s="85">
        <f>O31-(H31*N31/100)</f>
        <v>1578.5840000000001</v>
      </c>
      <c r="Q31" s="86">
        <f>O31*1.1</f>
        <v>2184.0224000000003</v>
      </c>
      <c r="R31" s="86">
        <f>P31*1.1</f>
        <v>1736.4424000000001</v>
      </c>
      <c r="S31" s="87">
        <f>'Tariffs 2019'!BF11</f>
        <v>0</v>
      </c>
      <c r="T31" s="88" t="str">
        <f>'Tariffs 2019'!BG11</f>
        <v>n</v>
      </c>
      <c r="U31" s="122"/>
      <c r="V31" s="122"/>
      <c r="W31" s="122"/>
      <c r="X31" s="122"/>
      <c r="Y31" s="122"/>
      <c r="Z31" s="122"/>
      <c r="AA31" s="122"/>
      <c r="AB31" s="122"/>
      <c r="AC31" s="122"/>
      <c r="AD31" s="122"/>
      <c r="AE31" s="122"/>
    </row>
    <row r="32" spans="1:31" ht="14" x14ac:dyDescent="0.15">
      <c r="A32" s="83" t="str">
        <f>'Tariffs 2019'!K12</f>
        <v>EnergyAustralia</v>
      </c>
      <c r="B32" s="15" t="str">
        <f>'Tariffs 2019'!L12</f>
        <v>Total Plan Home</v>
      </c>
      <c r="C32" s="28">
        <f>91*'Tariffs 2019'!M12/100</f>
        <v>71.799000000000007</v>
      </c>
      <c r="D32" s="28">
        <f>($C$26*$C$27)*'Tariffs 2019'!N12/100</f>
        <v>318.35999999999996</v>
      </c>
      <c r="E32" s="28">
        <v>0</v>
      </c>
      <c r="F32" s="28">
        <f>($C$26*$C$28)*'Tariffs 2019'!AE12/100</f>
        <v>74.290909090909096</v>
      </c>
      <c r="G32" s="28">
        <f t="shared" ref="G32:G33" si="18">SUM(C32:F32)</f>
        <v>464.4499090909091</v>
      </c>
      <c r="H32" s="28">
        <f>(G32-C32)*4</f>
        <v>1570.6036363636363</v>
      </c>
      <c r="I32" s="84">
        <f t="shared" si="16"/>
        <v>1857.7996363636364</v>
      </c>
      <c r="J32" s="85">
        <f t="shared" si="17"/>
        <v>2043.5796000000003</v>
      </c>
      <c r="K32" s="15">
        <f>'Tariffs 2019'!AT12</f>
        <v>9</v>
      </c>
      <c r="L32" s="15">
        <f>'Tariffs 2019'!AU12</f>
        <v>0</v>
      </c>
      <c r="M32" s="15">
        <f>'Tariffs 2019'!AV12</f>
        <v>0</v>
      </c>
      <c r="N32" s="15">
        <f>'Tariffs 2019'!AW12</f>
        <v>0</v>
      </c>
      <c r="O32" s="85">
        <f>I32-(I32*K32/100)</f>
        <v>1690.5976690909092</v>
      </c>
      <c r="P32" s="85">
        <f>O32</f>
        <v>1690.5976690909092</v>
      </c>
      <c r="Q32" s="86">
        <f t="shared" ref="Q32:R32" si="19">O32*1.1</f>
        <v>1859.6574360000002</v>
      </c>
      <c r="R32" s="86">
        <f t="shared" si="19"/>
        <v>1859.6574360000002</v>
      </c>
      <c r="S32" s="87">
        <f>'Tariffs 2019'!BF12</f>
        <v>0</v>
      </c>
      <c r="T32" s="88" t="str">
        <f>'Tariffs 2019'!BG12</f>
        <v>n</v>
      </c>
      <c r="U32" s="122"/>
      <c r="V32" s="122"/>
      <c r="W32" s="122"/>
      <c r="X32" s="122"/>
      <c r="Y32" s="122"/>
      <c r="Z32" s="122"/>
      <c r="AA32" s="122"/>
      <c r="AB32" s="122"/>
      <c r="AC32" s="122"/>
      <c r="AD32" s="122"/>
      <c r="AE32" s="122"/>
    </row>
    <row r="33" spans="1:31" ht="14" x14ac:dyDescent="0.15">
      <c r="A33" s="83" t="str">
        <f>'Tariffs 2019'!K13</f>
        <v>Origin Energy</v>
      </c>
      <c r="B33" s="15" t="str">
        <f>'Tariffs 2019'!L13</f>
        <v>Flexi</v>
      </c>
      <c r="C33" s="28">
        <f>91*'Tariffs 2019'!M13/100</f>
        <v>82.11509090909091</v>
      </c>
      <c r="D33" s="28">
        <f>($C$26*$C$27)*'Tariffs 2019'!N13/100</f>
        <v>306.72727272727275</v>
      </c>
      <c r="E33" s="28">
        <v>0</v>
      </c>
      <c r="F33" s="28">
        <f>($C$26*$C$28)*'Tariffs 2019'!AE13/100</f>
        <v>79.36363636363636</v>
      </c>
      <c r="G33" s="28">
        <f t="shared" si="18"/>
        <v>468.20600000000002</v>
      </c>
      <c r="H33" s="28">
        <f>(G33-C33)*4</f>
        <v>1544.3636363636365</v>
      </c>
      <c r="I33" s="84">
        <f t="shared" si="16"/>
        <v>1872.8240000000001</v>
      </c>
      <c r="J33" s="85">
        <f t="shared" si="17"/>
        <v>2060.1064000000001</v>
      </c>
      <c r="K33" s="15">
        <f>'Tariffs 2019'!AT13</f>
        <v>10</v>
      </c>
      <c r="L33" s="15">
        <f>'Tariffs 2019'!AU13</f>
        <v>0</v>
      </c>
      <c r="M33" s="15">
        <f>'Tariffs 2019'!AV13</f>
        <v>0</v>
      </c>
      <c r="N33" s="15">
        <f>'Tariffs 2019'!AW13</f>
        <v>0</v>
      </c>
      <c r="O33" s="85">
        <f>J33-(J33*K33/100)</f>
        <v>1854.0957600000002</v>
      </c>
      <c r="P33" s="85">
        <f>O33</f>
        <v>1854.0957600000002</v>
      </c>
      <c r="Q33" s="86">
        <f>O33</f>
        <v>1854.0957600000002</v>
      </c>
      <c r="R33" s="86">
        <f>P33</f>
        <v>1854.0957600000002</v>
      </c>
      <c r="S33" s="87">
        <f>'Tariffs 2019'!BF13</f>
        <v>0</v>
      </c>
      <c r="T33" s="88" t="str">
        <f>'Tariffs 2019'!BG13</f>
        <v>n</v>
      </c>
      <c r="U33" s="122"/>
      <c r="V33" s="122"/>
      <c r="W33" s="122"/>
      <c r="X33" s="122"/>
      <c r="Y33" s="122"/>
      <c r="Z33" s="122"/>
      <c r="AA33" s="122"/>
      <c r="AB33" s="122"/>
      <c r="AC33" s="122"/>
      <c r="AD33" s="122"/>
      <c r="AE33" s="122"/>
    </row>
    <row r="34" spans="1:31" ht="14" x14ac:dyDescent="0.15">
      <c r="A34" s="83" t="str">
        <f>'Tariffs 2019'!K14</f>
        <v>Red Energy</v>
      </c>
      <c r="B34" s="15" t="str">
        <f>'Tariffs 2019'!L14</f>
        <v>Easy Saver</v>
      </c>
      <c r="C34" s="28">
        <f>91*'Tariffs 2019'!M14/100</f>
        <v>89.477818181818165</v>
      </c>
      <c r="D34" s="28">
        <f>($C$26*$C$27)*'Tariffs 2019'!N14/100</f>
        <v>321.36363636363637</v>
      </c>
      <c r="E34" s="28">
        <v>1</v>
      </c>
      <c r="F34" s="28">
        <f>($C$26*$C$28)*'Tariffs 2019'!AE14/100</f>
        <v>85.527272727272717</v>
      </c>
      <c r="G34" s="28">
        <f t="shared" ref="G34:G35" si="20">SUM(C34:F34)</f>
        <v>497.36872727272726</v>
      </c>
      <c r="H34" s="28">
        <f t="shared" ref="H34:H35" si="21">(G34-C34)*4</f>
        <v>1631.5636363636363</v>
      </c>
      <c r="I34" s="84">
        <f t="shared" ref="I34:I35" si="22">G34*4</f>
        <v>1989.474909090909</v>
      </c>
      <c r="J34" s="85">
        <f t="shared" ref="J34:J35" si="23">I34*1.1</f>
        <v>2188.4223999999999</v>
      </c>
      <c r="K34" s="15">
        <f>'Tariffs 2019'!AT14</f>
        <v>0</v>
      </c>
      <c r="L34" s="15">
        <f>'Tariffs 2019'!AU14</f>
        <v>0</v>
      </c>
      <c r="M34" s="15">
        <f>'Tariffs 2019'!AV14</f>
        <v>10</v>
      </c>
      <c r="N34" s="15">
        <f>'Tariffs 2019'!AW14</f>
        <v>0</v>
      </c>
      <c r="O34" s="85">
        <f>J34</f>
        <v>2188.4223999999999</v>
      </c>
      <c r="P34" s="85">
        <f>O34-(O34*M34/100)</f>
        <v>1969.58016</v>
      </c>
      <c r="Q34" s="86">
        <f>O34</f>
        <v>2188.4223999999999</v>
      </c>
      <c r="R34" s="86">
        <f>P34</f>
        <v>1969.58016</v>
      </c>
      <c r="S34" s="87">
        <f>'Tariffs 2019'!BF14</f>
        <v>0</v>
      </c>
      <c r="T34" s="88" t="str">
        <f>'Tariffs 2019'!BG14</f>
        <v>n</v>
      </c>
      <c r="U34" s="122"/>
      <c r="V34" s="122"/>
      <c r="W34" s="122"/>
      <c r="X34" s="122"/>
      <c r="Y34" s="122"/>
      <c r="Z34" s="122"/>
      <c r="AA34" s="122"/>
      <c r="AB34" s="122"/>
      <c r="AC34" s="122"/>
      <c r="AD34" s="122"/>
      <c r="AE34" s="122"/>
    </row>
    <row r="35" spans="1:31" ht="15" thickBot="1" x14ac:dyDescent="0.2">
      <c r="A35" s="89" t="str">
        <f>'Tariffs 2019'!K15</f>
        <v>Energy Locals</v>
      </c>
      <c r="B35" s="90" t="str">
        <f>'Tariffs 2019'!L15</f>
        <v>Simple Saver</v>
      </c>
      <c r="C35" s="91">
        <f>91*'Tariffs 2019'!M15/100</f>
        <v>70.318181818181813</v>
      </c>
      <c r="D35" s="91">
        <f>($C$26*$C$27)*'Tariffs 2019'!N15/100</f>
        <v>286.36363636363637</v>
      </c>
      <c r="E35" s="91">
        <v>2</v>
      </c>
      <c r="F35" s="91">
        <f>($C$26*$C$28)*'Tariffs 2019'!AE15/100</f>
        <v>87.327272727272714</v>
      </c>
      <c r="G35" s="91">
        <f t="shared" si="20"/>
        <v>446.0090909090909</v>
      </c>
      <c r="H35" s="91">
        <f t="shared" si="21"/>
        <v>1502.7636363636364</v>
      </c>
      <c r="I35" s="92">
        <f t="shared" si="22"/>
        <v>1784.0363636363636</v>
      </c>
      <c r="J35" s="93">
        <f t="shared" si="23"/>
        <v>1962.44</v>
      </c>
      <c r="K35" s="90">
        <f>'Tariffs 2019'!AT15</f>
        <v>0</v>
      </c>
      <c r="L35" s="90">
        <f>'Tariffs 2019'!AU15</f>
        <v>0</v>
      </c>
      <c r="M35" s="90">
        <f>'Tariffs 2019'!AV15</f>
        <v>0</v>
      </c>
      <c r="N35" s="90">
        <f>'Tariffs 2019'!AW15</f>
        <v>0</v>
      </c>
      <c r="O35" s="93">
        <f>I35</f>
        <v>1784.0363636363636</v>
      </c>
      <c r="P35" s="93">
        <f>O35</f>
        <v>1784.0363636363636</v>
      </c>
      <c r="Q35" s="94">
        <f t="shared" ref="Q35" si="24">O35*1.1</f>
        <v>1962.44</v>
      </c>
      <c r="R35" s="94">
        <f t="shared" ref="R35" si="25">P35*1.1</f>
        <v>1962.44</v>
      </c>
      <c r="S35" s="95">
        <f>'Tariffs 2019'!BF15</f>
        <v>0</v>
      </c>
      <c r="T35" s="96" t="str">
        <f>'Tariffs 2019'!BG15</f>
        <v>n</v>
      </c>
      <c r="U35" s="122"/>
      <c r="V35" s="122"/>
      <c r="W35" s="122"/>
      <c r="X35" s="122"/>
      <c r="Y35" s="122"/>
      <c r="Z35" s="122"/>
      <c r="AA35" s="122"/>
      <c r="AB35" s="122"/>
      <c r="AC35" s="122"/>
      <c r="AD35" s="122"/>
      <c r="AE35" s="122"/>
    </row>
    <row r="36" spans="1:31" ht="14" x14ac:dyDescent="0.15">
      <c r="U36" s="122"/>
      <c r="V36" s="122"/>
      <c r="W36" s="122"/>
      <c r="X36" s="122"/>
      <c r="Y36" s="122"/>
      <c r="Z36" s="122"/>
      <c r="AA36" s="122"/>
      <c r="AB36" s="122"/>
      <c r="AC36" s="122"/>
      <c r="AD36" s="122"/>
      <c r="AE36" s="122"/>
    </row>
    <row r="37" spans="1:31" ht="15" thickBot="1" x14ac:dyDescent="0.2">
      <c r="U37" s="122"/>
      <c r="V37" s="122"/>
      <c r="W37" s="122"/>
      <c r="X37" s="122"/>
      <c r="Y37" s="122"/>
      <c r="Z37" s="122"/>
      <c r="AA37" s="122"/>
      <c r="AB37" s="122"/>
      <c r="AC37" s="122"/>
      <c r="AD37" s="122"/>
      <c r="AE37" s="122"/>
    </row>
    <row r="38" spans="1:31" ht="14" x14ac:dyDescent="0.15">
      <c r="A38" s="78" t="s">
        <v>227</v>
      </c>
      <c r="B38" s="79"/>
      <c r="C38" s="79"/>
      <c r="D38" s="79"/>
      <c r="E38" s="79"/>
      <c r="F38" s="79"/>
      <c r="G38" s="79"/>
      <c r="H38" s="79"/>
      <c r="I38" s="79"/>
      <c r="J38" s="79"/>
      <c r="K38" s="79"/>
      <c r="L38" s="79"/>
      <c r="M38" s="79"/>
      <c r="N38" s="79"/>
      <c r="O38" s="79"/>
      <c r="P38" s="79"/>
      <c r="Q38" s="79"/>
      <c r="R38" s="79"/>
      <c r="S38" s="79"/>
      <c r="T38" s="80"/>
      <c r="U38" s="122"/>
      <c r="V38" s="122"/>
      <c r="W38" s="122"/>
      <c r="X38" s="122"/>
      <c r="Y38" s="122"/>
      <c r="Z38" s="122"/>
      <c r="AA38" s="122"/>
      <c r="AB38" s="122"/>
      <c r="AC38" s="122"/>
      <c r="AD38" s="122"/>
      <c r="AE38" s="122"/>
    </row>
    <row r="39" spans="1:31" ht="14" x14ac:dyDescent="0.15">
      <c r="A39" s="81" t="s">
        <v>107</v>
      </c>
      <c r="B39" s="32"/>
      <c r="C39" s="101">
        <v>2000</v>
      </c>
      <c r="D39" s="32"/>
      <c r="E39" s="32"/>
      <c r="F39" s="32"/>
      <c r="G39" s="32"/>
      <c r="H39" s="32"/>
      <c r="I39" s="32"/>
      <c r="J39" s="32"/>
      <c r="K39" s="32"/>
      <c r="L39" s="32"/>
      <c r="M39" s="32"/>
      <c r="N39" s="32"/>
      <c r="O39" s="32"/>
      <c r="P39" s="32"/>
      <c r="Q39" s="32"/>
      <c r="R39" s="32"/>
      <c r="S39" s="32"/>
      <c r="T39" s="82"/>
      <c r="U39" s="122"/>
      <c r="V39" s="122"/>
      <c r="W39" s="122"/>
      <c r="X39" s="122"/>
      <c r="Y39" s="122"/>
      <c r="Z39" s="122"/>
      <c r="AA39" s="122"/>
      <c r="AB39" s="122"/>
      <c r="AC39" s="122"/>
      <c r="AD39" s="122"/>
      <c r="AE39" s="122"/>
    </row>
    <row r="40" spans="1:31" ht="14" x14ac:dyDescent="0.15">
      <c r="A40" s="81" t="s">
        <v>207</v>
      </c>
      <c r="B40" s="32"/>
      <c r="C40" s="102">
        <v>0.2</v>
      </c>
      <c r="D40" s="32"/>
      <c r="E40" s="32"/>
      <c r="F40" s="32"/>
      <c r="G40" s="32"/>
      <c r="H40" s="32"/>
      <c r="I40" s="32"/>
      <c r="J40" s="32"/>
      <c r="K40" s="32"/>
      <c r="L40" s="32"/>
      <c r="M40" s="32"/>
      <c r="N40" s="32"/>
      <c r="O40" s="32"/>
      <c r="P40" s="32"/>
      <c r="Q40" s="32"/>
      <c r="R40" s="32"/>
      <c r="S40" s="32"/>
      <c r="T40" s="82"/>
      <c r="U40" s="122"/>
      <c r="V40" s="122"/>
      <c r="W40" s="122"/>
      <c r="X40" s="122"/>
      <c r="Y40" s="122"/>
      <c r="Z40" s="122"/>
      <c r="AA40" s="122"/>
      <c r="AB40" s="122"/>
      <c r="AC40" s="122"/>
      <c r="AD40" s="122"/>
      <c r="AE40" s="122"/>
    </row>
    <row r="41" spans="1:31" ht="14" x14ac:dyDescent="0.15">
      <c r="A41" s="81" t="s">
        <v>187</v>
      </c>
      <c r="B41" s="32"/>
      <c r="C41" s="102">
        <v>0.5</v>
      </c>
      <c r="D41" s="32"/>
      <c r="E41" s="32"/>
      <c r="F41" s="32"/>
      <c r="G41" s="32"/>
      <c r="H41" s="32"/>
      <c r="I41" s="32"/>
      <c r="J41" s="32"/>
      <c r="K41" s="32"/>
      <c r="L41" s="32"/>
      <c r="M41" s="32"/>
      <c r="N41" s="32"/>
      <c r="O41" s="32"/>
      <c r="P41" s="32"/>
      <c r="Q41" s="32"/>
      <c r="R41" s="32"/>
      <c r="S41" s="32"/>
      <c r="T41" s="82"/>
      <c r="U41" s="122"/>
      <c r="V41" s="122"/>
      <c r="W41" s="122"/>
      <c r="X41" s="122"/>
      <c r="Y41" s="122"/>
      <c r="Z41" s="122"/>
      <c r="AA41" s="122"/>
      <c r="AB41" s="122"/>
      <c r="AC41" s="122"/>
      <c r="AD41" s="122"/>
      <c r="AE41" s="122"/>
    </row>
    <row r="42" spans="1:31" ht="14" x14ac:dyDescent="0.15">
      <c r="A42" s="81" t="s">
        <v>208</v>
      </c>
      <c r="B42" s="32"/>
      <c r="C42" s="102">
        <v>0.3</v>
      </c>
      <c r="D42" s="32"/>
      <c r="E42" s="32"/>
      <c r="F42" s="32"/>
      <c r="G42" s="32"/>
      <c r="H42" s="32"/>
      <c r="I42" s="32"/>
      <c r="J42" s="32"/>
      <c r="K42" s="32"/>
      <c r="L42" s="32"/>
      <c r="M42" s="32"/>
      <c r="N42" s="32"/>
      <c r="O42" s="32"/>
      <c r="P42" s="32"/>
      <c r="Q42" s="32"/>
      <c r="R42" s="32"/>
      <c r="S42" s="32"/>
      <c r="T42" s="82"/>
      <c r="U42" s="122"/>
      <c r="V42" s="122"/>
      <c r="W42" s="122"/>
      <c r="X42" s="122"/>
      <c r="Y42" s="122"/>
      <c r="Z42" s="122"/>
      <c r="AA42" s="122"/>
      <c r="AB42" s="122"/>
      <c r="AC42" s="122"/>
      <c r="AD42" s="122"/>
      <c r="AE42" s="122"/>
    </row>
    <row r="43" spans="1:31" ht="14" x14ac:dyDescent="0.15">
      <c r="A43" s="81"/>
      <c r="B43" s="32"/>
      <c r="C43" s="32"/>
      <c r="D43" s="32"/>
      <c r="E43" s="32"/>
      <c r="F43" s="32"/>
      <c r="G43" s="32"/>
      <c r="H43" s="32"/>
      <c r="I43" s="32"/>
      <c r="J43" s="32"/>
      <c r="K43" s="32"/>
      <c r="L43" s="32"/>
      <c r="M43" s="32"/>
      <c r="N43" s="32"/>
      <c r="O43" s="32"/>
      <c r="P43" s="32"/>
      <c r="Q43" s="32"/>
      <c r="R43" s="32"/>
      <c r="S43" s="32"/>
      <c r="T43" s="82"/>
      <c r="U43" s="122"/>
      <c r="V43" s="122"/>
      <c r="W43" s="122"/>
      <c r="X43" s="122"/>
      <c r="Y43" s="122"/>
      <c r="Z43" s="122"/>
      <c r="AA43" s="122"/>
      <c r="AB43" s="122"/>
      <c r="AC43" s="122"/>
      <c r="AD43" s="122"/>
      <c r="AE43" s="122"/>
    </row>
    <row r="44" spans="1:31" ht="75" x14ac:dyDescent="0.15">
      <c r="A44" s="179" t="s">
        <v>112</v>
      </c>
      <c r="B44" s="180" t="s">
        <v>108</v>
      </c>
      <c r="C44" s="186" t="s">
        <v>109</v>
      </c>
      <c r="D44" s="186" t="s">
        <v>39</v>
      </c>
      <c r="E44" s="186" t="s">
        <v>189</v>
      </c>
      <c r="F44" s="186" t="s">
        <v>190</v>
      </c>
      <c r="G44" s="186" t="s">
        <v>6</v>
      </c>
      <c r="H44" s="189" t="s">
        <v>191</v>
      </c>
      <c r="I44" s="190" t="s">
        <v>201</v>
      </c>
      <c r="J44" s="181" t="s">
        <v>192</v>
      </c>
      <c r="K44" s="183" t="s">
        <v>203</v>
      </c>
      <c r="L44" s="183" t="s">
        <v>232</v>
      </c>
      <c r="M44" s="183" t="s">
        <v>233</v>
      </c>
      <c r="N44" s="183" t="s">
        <v>234</v>
      </c>
      <c r="O44" s="193" t="s">
        <v>193</v>
      </c>
      <c r="P44" s="193" t="s">
        <v>194</v>
      </c>
      <c r="Q44" s="184" t="s">
        <v>230</v>
      </c>
      <c r="R44" s="184" t="s">
        <v>231</v>
      </c>
      <c r="S44" s="183" t="s">
        <v>129</v>
      </c>
      <c r="T44" s="185" t="s">
        <v>130</v>
      </c>
      <c r="U44" s="122"/>
      <c r="V44" s="122"/>
      <c r="W44" s="122"/>
      <c r="X44" s="122"/>
      <c r="Y44" s="122"/>
      <c r="Z44" s="122"/>
      <c r="AA44" s="122"/>
      <c r="AB44" s="122"/>
      <c r="AC44" s="122"/>
      <c r="AD44" s="122"/>
      <c r="AE44" s="122"/>
    </row>
    <row r="45" spans="1:31" ht="14" x14ac:dyDescent="0.15">
      <c r="A45" s="83" t="str">
        <f>'Tariffs 2019'!K16</f>
        <v>ActewAGL</v>
      </c>
      <c r="B45" s="15" t="str">
        <f>'Tariffs 2019'!L16</f>
        <v>Pay on Time</v>
      </c>
      <c r="C45" s="28">
        <f>91*'Tariffs 2019'!M16/100</f>
        <v>89.477818181818165</v>
      </c>
      <c r="D45" s="28">
        <f>($C$39*$C$40)*'Tariffs 2019'!N16/100</f>
        <v>119.23636363636362</v>
      </c>
      <c r="E45" s="28">
        <f>($C$39*$C$41)*'Tariffs 2019'!AH16/100</f>
        <v>214.27272727272725</v>
      </c>
      <c r="F45" s="28">
        <f>($C$39*$C$42)*'Tariffs 2019'!W16/100</f>
        <v>102.49090909090906</v>
      </c>
      <c r="G45" s="28">
        <f>SUM(C45:F45)</f>
        <v>525.47781818181807</v>
      </c>
      <c r="H45" s="28">
        <f>(G45-C45)*4</f>
        <v>1743.9999999999995</v>
      </c>
      <c r="I45" s="84">
        <f t="shared" ref="I45:I47" si="26">G45*4</f>
        <v>2101.9112727272723</v>
      </c>
      <c r="J45" s="85">
        <f t="shared" ref="J45:J47" si="27">I45*1.1</f>
        <v>2312.1023999999998</v>
      </c>
      <c r="K45" s="15">
        <f>'Tariffs 2019'!AT16</f>
        <v>0</v>
      </c>
      <c r="L45" s="15">
        <f>'Tariffs 2019'!AU16</f>
        <v>0</v>
      </c>
      <c r="M45" s="15">
        <f>'Tariffs 2019'!AV16</f>
        <v>0</v>
      </c>
      <c r="N45" s="15">
        <f>'Tariffs 2019'!AW16</f>
        <v>25</v>
      </c>
      <c r="O45" s="85">
        <f>I45</f>
        <v>2101.9112727272723</v>
      </c>
      <c r="P45" s="85">
        <f>O45-(H45*N45/100)</f>
        <v>1665.9112727272725</v>
      </c>
      <c r="Q45" s="86">
        <f>O45*1.1</f>
        <v>2312.1023999999998</v>
      </c>
      <c r="R45" s="86">
        <f>P45*1.1</f>
        <v>1832.5023999999999</v>
      </c>
      <c r="S45" s="87">
        <f>'Tariffs 2019'!BF16</f>
        <v>0</v>
      </c>
      <c r="T45" s="88" t="str">
        <f>'Tariffs 2019'!BG16</f>
        <v>n</v>
      </c>
      <c r="U45" s="122"/>
      <c r="V45" s="122"/>
      <c r="W45" s="122"/>
      <c r="X45" s="122"/>
      <c r="Y45" s="122"/>
      <c r="Z45" s="122"/>
      <c r="AA45" s="122"/>
      <c r="AB45" s="122"/>
      <c r="AC45" s="122"/>
      <c r="AD45" s="122"/>
      <c r="AE45" s="122"/>
    </row>
    <row r="46" spans="1:31" ht="14" x14ac:dyDescent="0.15">
      <c r="A46" s="83" t="str">
        <f>'Tariffs 2019'!K17</f>
        <v>EnergyAustralia</v>
      </c>
      <c r="B46" s="15" t="str">
        <f>'Tariffs 2019'!L17</f>
        <v>Total Plan Home</v>
      </c>
      <c r="C46" s="28">
        <f>91*'Tariffs 2019'!M17/100</f>
        <v>66.430000000000007</v>
      </c>
      <c r="D46" s="28">
        <f>($C$39*$C$40)*'Tariffs 2019'!N17/100</f>
        <v>109.8</v>
      </c>
      <c r="E46" s="28">
        <f>($C$39*$C$41)*'Tariffs 2019'!AH17/100</f>
        <v>189.72727272727272</v>
      </c>
      <c r="F46" s="28">
        <f>($C$39*$C$42)*'Tariffs 2019'!W17/100</f>
        <v>86.509090909090901</v>
      </c>
      <c r="G46" s="28">
        <f t="shared" ref="G46:G47" si="28">SUM(C46:F46)</f>
        <v>452.46636363636367</v>
      </c>
      <c r="H46" s="28">
        <f>(G46-C46)*4</f>
        <v>1544.1454545454546</v>
      </c>
      <c r="I46" s="84">
        <f t="shared" si="26"/>
        <v>1809.8654545454547</v>
      </c>
      <c r="J46" s="85">
        <f t="shared" si="27"/>
        <v>1990.8520000000003</v>
      </c>
      <c r="K46" s="15">
        <f>'Tariffs 2019'!AT17</f>
        <v>9</v>
      </c>
      <c r="L46" s="15">
        <f>'Tariffs 2019'!AU17</f>
        <v>0</v>
      </c>
      <c r="M46" s="15">
        <f>'Tariffs 2019'!AV17</f>
        <v>0</v>
      </c>
      <c r="N46" s="15">
        <f>'Tariffs 2019'!AW17</f>
        <v>0</v>
      </c>
      <c r="O46" s="85">
        <f>I46-(I46*K46/100)</f>
        <v>1646.9775636363638</v>
      </c>
      <c r="P46" s="85">
        <f>O46</f>
        <v>1646.9775636363638</v>
      </c>
      <c r="Q46" s="86">
        <f t="shared" ref="Q46:R46" si="29">O46*1.1</f>
        <v>1811.6753200000003</v>
      </c>
      <c r="R46" s="86">
        <f t="shared" si="29"/>
        <v>1811.6753200000003</v>
      </c>
      <c r="S46" s="87">
        <f>'Tariffs 2019'!BF17</f>
        <v>0</v>
      </c>
      <c r="T46" s="88" t="str">
        <f>'Tariffs 2019'!BG17</f>
        <v>n</v>
      </c>
      <c r="U46" s="122"/>
      <c r="V46" s="122"/>
      <c r="W46" s="122"/>
      <c r="X46" s="122"/>
      <c r="Y46" s="122"/>
      <c r="Z46" s="122"/>
      <c r="AA46" s="122"/>
      <c r="AB46" s="122"/>
      <c r="AC46" s="122"/>
      <c r="AD46" s="122"/>
      <c r="AE46" s="122"/>
    </row>
    <row r="47" spans="1:31" ht="14" x14ac:dyDescent="0.15">
      <c r="A47" s="83" t="str">
        <f>'Tariffs 2019'!K18</f>
        <v>Origin Energy</v>
      </c>
      <c r="B47" s="15" t="str">
        <f>'Tariffs 2019'!L18</f>
        <v>Flexi</v>
      </c>
      <c r="C47" s="28">
        <f>91*'Tariffs 2019'!M18/100</f>
        <v>82.11509090909091</v>
      </c>
      <c r="D47" s="28">
        <f>($C$39*$C$40)*'Tariffs 2019'!N18/100</f>
        <v>112.29090909090908</v>
      </c>
      <c r="E47" s="28">
        <f>($C$39*$C$41)*'Tariffs 2019'!AH18/100</f>
        <v>200.27272727272728</v>
      </c>
      <c r="F47" s="28">
        <f>($C$39*$C$42)*'Tariffs 2019'!W18/100</f>
        <v>94.799999999999983</v>
      </c>
      <c r="G47" s="28">
        <f t="shared" si="28"/>
        <v>489.47872727272727</v>
      </c>
      <c r="H47" s="28">
        <f>(G47-C47)*4</f>
        <v>1629.4545454545455</v>
      </c>
      <c r="I47" s="84">
        <f t="shared" si="26"/>
        <v>1957.9149090909091</v>
      </c>
      <c r="J47" s="85">
        <f t="shared" si="27"/>
        <v>2153.7064</v>
      </c>
      <c r="K47" s="15">
        <f>'Tariffs 2019'!AT18</f>
        <v>10</v>
      </c>
      <c r="L47" s="15">
        <f>'Tariffs 2019'!AU18</f>
        <v>0</v>
      </c>
      <c r="M47" s="15">
        <f>'Tariffs 2019'!AV18</f>
        <v>0</v>
      </c>
      <c r="N47" s="15">
        <f>'Tariffs 2019'!AW18</f>
        <v>0</v>
      </c>
      <c r="O47" s="85">
        <f>J47-(J47*K47/100)</f>
        <v>1938.3357599999999</v>
      </c>
      <c r="P47" s="85">
        <f>O47</f>
        <v>1938.3357599999999</v>
      </c>
      <c r="Q47" s="86">
        <f>O47</f>
        <v>1938.3357599999999</v>
      </c>
      <c r="R47" s="86">
        <f>P47</f>
        <v>1938.3357599999999</v>
      </c>
      <c r="S47" s="87">
        <f>'Tariffs 2019'!BF18</f>
        <v>0</v>
      </c>
      <c r="T47" s="88" t="str">
        <f>'Tariffs 2019'!BG18</f>
        <v>n</v>
      </c>
      <c r="U47" s="122"/>
      <c r="V47" s="122"/>
      <c r="W47" s="122"/>
      <c r="X47" s="122"/>
      <c r="Y47" s="122"/>
      <c r="Z47" s="122"/>
      <c r="AA47" s="122"/>
      <c r="AB47" s="122"/>
      <c r="AC47" s="122"/>
      <c r="AD47" s="122"/>
      <c r="AE47" s="122"/>
    </row>
    <row r="48" spans="1:31" ht="14" x14ac:dyDescent="0.15">
      <c r="A48" s="83" t="str">
        <f>'Tariffs 2019'!K19</f>
        <v>Red Energy</v>
      </c>
      <c r="B48" s="15" t="str">
        <f>'Tariffs 2019'!L19</f>
        <v>Easy Saver</v>
      </c>
      <c r="C48" s="28">
        <f>91*'Tariffs 2019'!M19/100</f>
        <v>89.477818181818165</v>
      </c>
      <c r="D48" s="28">
        <f>($C$39*$C$40)*'Tariffs 2019'!N19/100</f>
        <v>119.23636363636362</v>
      </c>
      <c r="E48" s="28">
        <f>($C$39*$C$41)*'Tariffs 2019'!AH19/100</f>
        <v>214.27272727272725</v>
      </c>
      <c r="F48" s="28">
        <f>($C$39*$C$42)*'Tariffs 2019'!W19/100</f>
        <v>102.49090909090906</v>
      </c>
      <c r="G48" s="28">
        <f t="shared" ref="G48:G50" si="30">SUM(C48:F48)</f>
        <v>525.47781818181807</v>
      </c>
      <c r="H48" s="28">
        <f t="shared" ref="H48:H50" si="31">(G48-C48)*4</f>
        <v>1743.9999999999995</v>
      </c>
      <c r="I48" s="84">
        <f t="shared" ref="I48:I50" si="32">G48*4</f>
        <v>2101.9112727272723</v>
      </c>
      <c r="J48" s="85">
        <f t="shared" ref="J48:J50" si="33">I48*1.1</f>
        <v>2312.1023999999998</v>
      </c>
      <c r="K48" s="15">
        <f>'Tariffs 2019'!AT19</f>
        <v>0</v>
      </c>
      <c r="L48" s="15">
        <f>'Tariffs 2019'!AU19</f>
        <v>0</v>
      </c>
      <c r="M48" s="15">
        <f>'Tariffs 2019'!AV19</f>
        <v>10</v>
      </c>
      <c r="N48" s="15">
        <f>'Tariffs 2019'!AW19</f>
        <v>0</v>
      </c>
      <c r="O48" s="85">
        <f>J48</f>
        <v>2312.1023999999998</v>
      </c>
      <c r="P48" s="85">
        <f>O48-(O48*M48/100)</f>
        <v>2080.8921599999999</v>
      </c>
      <c r="Q48" s="86">
        <f>O48</f>
        <v>2312.1023999999998</v>
      </c>
      <c r="R48" s="86">
        <f>P48</f>
        <v>2080.8921599999999</v>
      </c>
      <c r="S48" s="87">
        <f>'Tariffs 2019'!BF19</f>
        <v>0</v>
      </c>
      <c r="T48" s="88" t="str">
        <f>'Tariffs 2019'!BG19</f>
        <v>n</v>
      </c>
      <c r="U48" s="122"/>
      <c r="V48" s="122"/>
      <c r="W48" s="122"/>
      <c r="X48" s="122"/>
      <c r="Y48" s="122"/>
      <c r="Z48" s="122"/>
      <c r="AA48" s="122"/>
      <c r="AB48" s="122"/>
      <c r="AC48" s="122"/>
      <c r="AD48" s="122"/>
      <c r="AE48" s="122"/>
    </row>
    <row r="49" spans="1:31" ht="14" x14ac:dyDescent="0.15">
      <c r="A49" s="83" t="str">
        <f>'Tariffs 2019'!K20</f>
        <v>Energy Locals</v>
      </c>
      <c r="B49" s="15" t="str">
        <f>'Tariffs 2019'!L20</f>
        <v>Simple Saver</v>
      </c>
      <c r="C49" s="28">
        <f>91*'Tariffs 2019'!M20/100</f>
        <v>70.318181818181813</v>
      </c>
      <c r="D49" s="28">
        <f>($C$39*$C$40)*'Tariffs 2019'!N20/100</f>
        <v>107.27272727272727</v>
      </c>
      <c r="E49" s="28">
        <f>($C$39*$C$41)*'Tariffs 2019'!AH20/100</f>
        <v>186.36363636363632</v>
      </c>
      <c r="F49" s="28">
        <f>($C$39*$C$42)*'Tariffs 2019'!W20/100</f>
        <v>92.72727272727272</v>
      </c>
      <c r="G49" s="28">
        <f t="shared" si="30"/>
        <v>456.68181818181813</v>
      </c>
      <c r="H49" s="28">
        <f t="shared" si="31"/>
        <v>1545.4545454545453</v>
      </c>
      <c r="I49" s="84">
        <f t="shared" si="32"/>
        <v>1826.7272727272725</v>
      </c>
      <c r="J49" s="85">
        <f t="shared" si="33"/>
        <v>2009.3999999999999</v>
      </c>
      <c r="K49" s="15">
        <f>'Tariffs 2019'!AT20</f>
        <v>0</v>
      </c>
      <c r="L49" s="15">
        <f>'Tariffs 2019'!AU20</f>
        <v>0</v>
      </c>
      <c r="M49" s="15">
        <f>'Tariffs 2019'!AV20</f>
        <v>0</v>
      </c>
      <c r="N49" s="15">
        <f>'Tariffs 2019'!AW20</f>
        <v>0</v>
      </c>
      <c r="O49" s="85">
        <f t="shared" ref="O49" si="34">I49</f>
        <v>1826.7272727272725</v>
      </c>
      <c r="P49" s="85">
        <f>O49</f>
        <v>1826.7272727272725</v>
      </c>
      <c r="Q49" s="86">
        <f t="shared" ref="Q49:Q50" si="35">O49*1.1</f>
        <v>2009.3999999999999</v>
      </c>
      <c r="R49" s="86">
        <f t="shared" ref="R49:R50" si="36">P49*1.1</f>
        <v>2009.3999999999999</v>
      </c>
      <c r="S49" s="87">
        <f>'Tariffs 2019'!BF20</f>
        <v>0</v>
      </c>
      <c r="T49" s="88" t="str">
        <f>'Tariffs 2019'!BG20</f>
        <v>n</v>
      </c>
      <c r="U49" s="122"/>
      <c r="V49" s="122"/>
      <c r="W49" s="122"/>
      <c r="X49" s="122"/>
      <c r="Y49" s="122"/>
      <c r="Z49" s="122"/>
      <c r="AA49" s="122"/>
      <c r="AB49" s="122"/>
      <c r="AC49" s="122"/>
      <c r="AD49" s="122"/>
      <c r="AE49" s="122"/>
    </row>
    <row r="50" spans="1:31" ht="15" thickBot="1" x14ac:dyDescent="0.2">
      <c r="A50" s="89" t="str">
        <f>'Tariffs 2019'!K21</f>
        <v>Powerclub</v>
      </c>
      <c r="B50" s="90" t="str">
        <f>'Tariffs 2019'!L21</f>
        <v>Powerbank</v>
      </c>
      <c r="C50" s="91">
        <f>(91*'Tariffs 2019'!M21/100)+('Tariffs 2019'!BJ21/4)</f>
        <v>69.436545454545453</v>
      </c>
      <c r="D50" s="91">
        <f>($C$39*$C$40)*'Tariffs 2019'!N21/100</f>
        <v>105.0181818181818</v>
      </c>
      <c r="E50" s="91">
        <f>($C$39*$C$41)*'Tariffs 2019'!AH21/100</f>
        <v>185.63636363636363</v>
      </c>
      <c r="F50" s="91">
        <f>($C$39*$C$42)*'Tariffs 2019'!W21/100</f>
        <v>91.690909090909088</v>
      </c>
      <c r="G50" s="91">
        <f t="shared" si="30"/>
        <v>451.78199999999998</v>
      </c>
      <c r="H50" s="91">
        <f t="shared" si="31"/>
        <v>1529.3818181818181</v>
      </c>
      <c r="I50" s="92">
        <f t="shared" si="32"/>
        <v>1807.1279999999999</v>
      </c>
      <c r="J50" s="93">
        <f t="shared" si="33"/>
        <v>1987.8408000000002</v>
      </c>
      <c r="K50" s="90">
        <f>'Tariffs 2019'!AT21</f>
        <v>0</v>
      </c>
      <c r="L50" s="90">
        <f>'Tariffs 2019'!AU21</f>
        <v>0</v>
      </c>
      <c r="M50" s="90">
        <f>'Tariffs 2019'!AV21</f>
        <v>0</v>
      </c>
      <c r="N50" s="90">
        <f>'Tariffs 2019'!AW21</f>
        <v>0</v>
      </c>
      <c r="O50" s="93">
        <f t="shared" ref="O50" si="37">I50</f>
        <v>1807.1279999999999</v>
      </c>
      <c r="P50" s="93">
        <f>O50</f>
        <v>1807.1279999999999</v>
      </c>
      <c r="Q50" s="94">
        <f t="shared" si="35"/>
        <v>1987.8408000000002</v>
      </c>
      <c r="R50" s="94">
        <f t="shared" si="36"/>
        <v>1987.8408000000002</v>
      </c>
      <c r="S50" s="95">
        <f>'Tariffs 2019'!BF21</f>
        <v>0</v>
      </c>
      <c r="T50" s="96" t="str">
        <f>'Tariffs 2019'!BG21</f>
        <v>n</v>
      </c>
      <c r="U50" s="122"/>
      <c r="V50" s="122"/>
      <c r="W50" s="122"/>
      <c r="X50" s="122"/>
      <c r="Y50" s="122"/>
      <c r="Z50" s="122"/>
      <c r="AA50" s="122"/>
      <c r="AB50" s="122"/>
      <c r="AC50" s="122"/>
      <c r="AD50" s="122"/>
      <c r="AE50" s="122"/>
    </row>
    <row r="51" spans="1:31" ht="14" x14ac:dyDescent="0.15">
      <c r="U51" s="122"/>
      <c r="V51" s="122"/>
      <c r="W51" s="122"/>
      <c r="X51" s="122"/>
      <c r="Y51" s="122"/>
      <c r="Z51" s="122"/>
      <c r="AA51" s="122"/>
      <c r="AB51" s="122"/>
      <c r="AC51" s="122"/>
      <c r="AD51" s="122"/>
      <c r="AE51" s="122"/>
    </row>
    <row r="52" spans="1:31" ht="14" x14ac:dyDescent="0.15">
      <c r="U52" s="122"/>
      <c r="V52" s="122"/>
      <c r="W52" s="122"/>
      <c r="X52" s="122"/>
      <c r="Y52" s="122"/>
      <c r="Z52" s="122"/>
      <c r="AA52" s="122"/>
      <c r="AB52" s="122"/>
      <c r="AC52" s="122"/>
      <c r="AD52" s="122"/>
      <c r="AE52" s="122"/>
    </row>
    <row r="53" spans="1:31" ht="14" x14ac:dyDescent="0.15">
      <c r="U53" s="122"/>
      <c r="V53" s="122"/>
      <c r="W53" s="122"/>
      <c r="X53" s="122"/>
      <c r="Y53" s="122"/>
      <c r="Z53" s="122"/>
      <c r="AA53" s="122"/>
      <c r="AB53" s="122"/>
      <c r="AC53" s="122"/>
      <c r="AD53" s="122"/>
      <c r="AE53" s="122"/>
    </row>
    <row r="54" spans="1:31" ht="14" x14ac:dyDescent="0.15">
      <c r="U54" s="122"/>
      <c r="V54" s="122"/>
      <c r="W54" s="122"/>
      <c r="X54" s="122"/>
      <c r="Y54" s="122"/>
      <c r="Z54" s="122"/>
      <c r="AA54" s="122"/>
      <c r="AB54" s="122"/>
      <c r="AC54" s="122"/>
      <c r="AD54" s="122"/>
      <c r="AE54" s="122"/>
    </row>
    <row r="55" spans="1:31" ht="14" x14ac:dyDescent="0.15">
      <c r="U55" s="122"/>
      <c r="V55" s="122"/>
      <c r="W55" s="122"/>
      <c r="X55" s="122"/>
      <c r="Y55" s="122"/>
      <c r="Z55" s="122"/>
      <c r="AA55" s="122"/>
      <c r="AB55" s="122"/>
      <c r="AC55" s="122"/>
      <c r="AD55" s="122"/>
      <c r="AE55" s="122"/>
    </row>
    <row r="56" spans="1:31" ht="14" x14ac:dyDescent="0.15">
      <c r="U56" s="122"/>
      <c r="V56" s="122"/>
      <c r="W56" s="122"/>
      <c r="X56" s="122"/>
      <c r="Y56" s="122"/>
      <c r="Z56" s="122"/>
      <c r="AA56" s="122"/>
      <c r="AB56" s="122"/>
      <c r="AC56" s="122"/>
      <c r="AD56" s="122"/>
      <c r="AE56" s="122"/>
    </row>
    <row r="57" spans="1:31" ht="14" x14ac:dyDescent="0.15">
      <c r="U57" s="122"/>
      <c r="V57" s="122"/>
      <c r="W57" s="122"/>
      <c r="X57" s="122"/>
      <c r="Y57" s="122"/>
      <c r="Z57" s="122"/>
      <c r="AA57" s="122"/>
      <c r="AB57" s="122"/>
      <c r="AC57" s="122"/>
      <c r="AD57" s="122"/>
      <c r="AE57" s="122"/>
    </row>
    <row r="58" spans="1:31" ht="14" x14ac:dyDescent="0.15">
      <c r="U58" s="122"/>
      <c r="V58" s="122"/>
      <c r="W58" s="122"/>
      <c r="X58" s="122"/>
      <c r="Y58" s="122"/>
      <c r="Z58" s="122"/>
      <c r="AA58" s="122"/>
      <c r="AB58" s="122"/>
      <c r="AC58" s="122"/>
      <c r="AD58" s="122"/>
      <c r="AE58" s="122"/>
    </row>
    <row r="59" spans="1:31" ht="14" x14ac:dyDescent="0.15">
      <c r="U59" s="122"/>
      <c r="V59" s="122"/>
      <c r="W59" s="122"/>
      <c r="X59" s="122"/>
      <c r="Y59" s="122"/>
      <c r="Z59" s="122"/>
      <c r="AA59" s="122"/>
      <c r="AB59" s="122"/>
      <c r="AC59" s="122"/>
      <c r="AD59" s="122"/>
      <c r="AE59" s="122"/>
    </row>
    <row r="60" spans="1:31" ht="14" x14ac:dyDescent="0.15">
      <c r="U60" s="122"/>
      <c r="V60" s="122"/>
      <c r="W60" s="122"/>
      <c r="X60" s="122"/>
      <c r="Y60" s="122"/>
      <c r="Z60" s="122"/>
      <c r="AA60" s="122"/>
      <c r="AB60" s="122"/>
      <c r="AC60" s="122"/>
      <c r="AD60" s="122"/>
      <c r="AE60" s="122"/>
    </row>
    <row r="61" spans="1:31" ht="14" x14ac:dyDescent="0.15">
      <c r="U61" s="122"/>
      <c r="V61" s="122"/>
      <c r="W61" s="122"/>
      <c r="X61" s="122"/>
      <c r="Y61" s="122"/>
      <c r="Z61" s="122"/>
      <c r="AA61" s="122"/>
      <c r="AB61" s="122"/>
      <c r="AC61" s="122"/>
      <c r="AD61" s="122"/>
      <c r="AE61" s="122"/>
    </row>
    <row r="62" spans="1:31" ht="14" x14ac:dyDescent="0.15">
      <c r="U62" s="122"/>
      <c r="V62" s="122"/>
      <c r="W62" s="122"/>
      <c r="X62" s="122"/>
      <c r="Y62" s="122"/>
      <c r="Z62" s="122"/>
      <c r="AA62" s="122"/>
      <c r="AB62" s="122"/>
      <c r="AC62" s="122"/>
      <c r="AD62" s="122"/>
      <c r="AE62" s="122"/>
    </row>
    <row r="63" spans="1:31" ht="14" x14ac:dyDescent="0.15">
      <c r="U63" s="122"/>
      <c r="V63" s="122"/>
      <c r="W63" s="122"/>
      <c r="X63" s="122"/>
      <c r="Y63" s="122"/>
      <c r="Z63" s="122"/>
      <c r="AA63" s="122"/>
      <c r="AB63" s="122"/>
      <c r="AC63" s="122"/>
      <c r="AD63" s="122"/>
      <c r="AE63" s="122"/>
    </row>
    <row r="64" spans="1:31" ht="14" x14ac:dyDescent="0.15">
      <c r="U64" s="122"/>
      <c r="V64" s="122"/>
      <c r="W64" s="122"/>
      <c r="X64" s="122"/>
      <c r="Y64" s="122"/>
      <c r="Z64" s="122"/>
      <c r="AA64" s="122"/>
      <c r="AB64" s="122"/>
      <c r="AC64" s="122"/>
      <c r="AD64" s="122"/>
      <c r="AE64" s="122"/>
    </row>
    <row r="65" spans="21:31" ht="14" x14ac:dyDescent="0.15">
      <c r="U65" s="122"/>
      <c r="V65" s="122"/>
      <c r="W65" s="122"/>
      <c r="X65" s="122"/>
      <c r="Y65" s="122"/>
      <c r="Z65" s="122"/>
      <c r="AA65" s="122"/>
      <c r="AB65" s="122"/>
      <c r="AC65" s="122"/>
      <c r="AD65" s="122"/>
      <c r="AE65" s="122"/>
    </row>
    <row r="66" spans="21:31" ht="14" x14ac:dyDescent="0.15">
      <c r="U66" s="122"/>
      <c r="V66" s="122"/>
      <c r="W66" s="122"/>
      <c r="X66" s="122"/>
      <c r="Y66" s="122"/>
      <c r="Z66" s="122"/>
      <c r="AA66" s="122"/>
      <c r="AB66" s="122"/>
      <c r="AC66" s="122"/>
      <c r="AD66" s="122"/>
      <c r="AE66" s="122"/>
    </row>
    <row r="67" spans="21:31" ht="14" x14ac:dyDescent="0.15">
      <c r="U67" s="122"/>
      <c r="V67" s="122"/>
      <c r="W67" s="122"/>
      <c r="X67" s="122"/>
      <c r="Y67" s="122"/>
      <c r="Z67" s="122"/>
      <c r="AA67" s="122"/>
      <c r="AB67" s="122"/>
      <c r="AC67" s="122"/>
      <c r="AD67" s="122"/>
      <c r="AE67" s="122"/>
    </row>
    <row r="68" spans="21:31" ht="14" x14ac:dyDescent="0.15">
      <c r="U68" s="122"/>
      <c r="V68" s="122"/>
      <c r="W68" s="122"/>
      <c r="X68" s="122"/>
      <c r="Y68" s="122"/>
      <c r="Z68" s="122"/>
      <c r="AA68" s="122"/>
      <c r="AB68" s="122"/>
      <c r="AC68" s="122"/>
      <c r="AD68" s="122"/>
      <c r="AE68" s="122"/>
    </row>
    <row r="69" spans="21:31" ht="14" x14ac:dyDescent="0.15">
      <c r="U69" s="122"/>
      <c r="V69" s="122"/>
      <c r="W69" s="122"/>
      <c r="X69" s="122"/>
      <c r="Y69" s="122"/>
      <c r="Z69" s="122"/>
      <c r="AA69" s="122"/>
      <c r="AB69" s="122"/>
      <c r="AC69" s="122"/>
      <c r="AD69" s="122"/>
      <c r="AE69" s="122"/>
    </row>
    <row r="70" spans="21:31" ht="14" x14ac:dyDescent="0.15">
      <c r="U70" s="122"/>
      <c r="V70" s="122"/>
      <c r="W70" s="122"/>
      <c r="X70" s="122"/>
      <c r="Y70" s="122"/>
      <c r="Z70" s="122"/>
      <c r="AA70" s="122"/>
      <c r="AB70" s="122"/>
      <c r="AC70" s="122"/>
      <c r="AD70" s="122"/>
      <c r="AE70" s="122"/>
    </row>
    <row r="71" spans="21:31" ht="14" x14ac:dyDescent="0.15">
      <c r="U71" s="122"/>
      <c r="V71" s="122"/>
      <c r="W71" s="122"/>
      <c r="X71" s="122"/>
      <c r="Y71" s="122"/>
      <c r="Z71" s="122"/>
      <c r="AA71" s="122"/>
      <c r="AB71" s="122"/>
      <c r="AC71" s="122"/>
      <c r="AD71" s="122"/>
      <c r="AE71" s="122"/>
    </row>
    <row r="72" spans="21:31" ht="14" x14ac:dyDescent="0.15">
      <c r="U72" s="122"/>
      <c r="V72" s="122"/>
      <c r="W72" s="122"/>
      <c r="X72" s="122"/>
      <c r="Y72" s="122"/>
      <c r="Z72" s="122"/>
      <c r="AA72" s="122"/>
      <c r="AB72" s="122"/>
      <c r="AC72" s="122"/>
      <c r="AD72" s="122"/>
      <c r="AE72" s="122"/>
    </row>
    <row r="73" spans="21:31" ht="14" x14ac:dyDescent="0.15">
      <c r="U73" s="122"/>
      <c r="V73" s="122"/>
      <c r="W73" s="122"/>
      <c r="X73" s="122"/>
      <c r="Y73" s="122"/>
      <c r="Z73" s="122"/>
      <c r="AA73" s="122"/>
      <c r="AB73" s="122"/>
      <c r="AC73" s="122"/>
      <c r="AD73" s="122"/>
      <c r="AE73" s="122"/>
    </row>
    <row r="74" spans="21:31" ht="14" x14ac:dyDescent="0.15">
      <c r="U74" s="122"/>
      <c r="V74" s="122"/>
      <c r="W74" s="122"/>
      <c r="X74" s="122"/>
      <c r="Y74" s="122"/>
      <c r="Z74" s="122"/>
      <c r="AA74" s="122"/>
      <c r="AB74" s="122"/>
      <c r="AC74" s="122"/>
      <c r="AD74" s="122"/>
      <c r="AE74" s="122"/>
    </row>
    <row r="75" spans="21:31" ht="14" x14ac:dyDescent="0.15">
      <c r="U75" s="122"/>
      <c r="V75" s="122"/>
      <c r="W75" s="122"/>
      <c r="X75" s="122"/>
      <c r="Y75" s="122"/>
      <c r="Z75" s="122"/>
      <c r="AA75" s="122"/>
      <c r="AB75" s="122"/>
      <c r="AC75" s="122"/>
      <c r="AD75" s="122"/>
      <c r="AE75" s="122"/>
    </row>
    <row r="76" spans="21:31" ht="14" x14ac:dyDescent="0.15">
      <c r="U76" s="122"/>
      <c r="V76" s="122"/>
      <c r="W76" s="122"/>
      <c r="X76" s="122"/>
      <c r="Y76" s="122"/>
      <c r="Z76" s="122"/>
      <c r="AA76" s="122"/>
      <c r="AB76" s="122"/>
      <c r="AC76" s="122"/>
      <c r="AD76" s="122"/>
      <c r="AE76" s="122"/>
    </row>
    <row r="77" spans="21:31" ht="14" x14ac:dyDescent="0.15">
      <c r="U77" s="122"/>
      <c r="V77" s="122"/>
      <c r="W77" s="122"/>
      <c r="X77" s="122"/>
      <c r="Y77" s="122"/>
      <c r="Z77" s="122"/>
      <c r="AA77" s="122"/>
      <c r="AB77" s="122"/>
      <c r="AC77" s="122"/>
      <c r="AD77" s="122"/>
      <c r="AE77" s="122"/>
    </row>
    <row r="78" spans="21:31" ht="14" x14ac:dyDescent="0.15">
      <c r="U78" s="122"/>
      <c r="V78" s="122"/>
      <c r="W78" s="122"/>
      <c r="X78" s="122"/>
      <c r="Y78" s="122"/>
      <c r="Z78" s="122"/>
      <c r="AA78" s="122"/>
      <c r="AB78" s="122"/>
      <c r="AC78" s="122"/>
      <c r="AD78" s="122"/>
      <c r="AE78" s="122"/>
    </row>
    <row r="79" spans="21:31" ht="14" x14ac:dyDescent="0.15">
      <c r="U79" s="122"/>
      <c r="V79" s="122"/>
      <c r="W79" s="122"/>
      <c r="X79" s="122"/>
      <c r="Y79" s="122"/>
      <c r="Z79" s="122"/>
      <c r="AA79" s="122"/>
      <c r="AB79" s="122"/>
      <c r="AC79" s="122"/>
      <c r="AD79" s="122"/>
      <c r="AE79" s="122"/>
    </row>
    <row r="80" spans="21:31" ht="14" x14ac:dyDescent="0.15">
      <c r="U80" s="122"/>
      <c r="V80" s="122"/>
      <c r="W80" s="122"/>
      <c r="X80" s="122"/>
      <c r="Y80" s="122"/>
      <c r="Z80" s="122"/>
      <c r="AA80" s="122"/>
      <c r="AB80" s="122"/>
      <c r="AC80" s="122"/>
      <c r="AD80" s="122"/>
      <c r="AE80" s="122"/>
    </row>
    <row r="81" spans="21:31" ht="14" x14ac:dyDescent="0.15">
      <c r="U81" s="122"/>
      <c r="V81" s="122"/>
      <c r="W81" s="122"/>
      <c r="X81" s="122"/>
      <c r="Y81" s="122"/>
      <c r="Z81" s="122"/>
      <c r="AA81" s="122"/>
      <c r="AB81" s="122"/>
      <c r="AC81" s="122"/>
      <c r="AD81" s="122"/>
      <c r="AE81" s="122"/>
    </row>
    <row r="82" spans="21:31" ht="14" x14ac:dyDescent="0.15">
      <c r="U82" s="122"/>
      <c r="V82" s="122"/>
      <c r="W82" s="122"/>
      <c r="X82" s="122"/>
      <c r="Y82" s="122"/>
      <c r="Z82" s="122"/>
      <c r="AA82" s="122"/>
      <c r="AB82" s="122"/>
      <c r="AC82" s="122"/>
      <c r="AD82" s="122"/>
      <c r="AE82" s="122"/>
    </row>
    <row r="83" spans="21:31" ht="14" x14ac:dyDescent="0.15">
      <c r="U83" s="122"/>
      <c r="V83" s="122"/>
      <c r="W83" s="122"/>
      <c r="X83" s="122"/>
      <c r="Y83" s="122"/>
      <c r="Z83" s="122"/>
      <c r="AA83" s="122"/>
      <c r="AB83" s="122"/>
      <c r="AC83" s="122"/>
      <c r="AD83" s="122"/>
      <c r="AE83" s="122"/>
    </row>
    <row r="84" spans="21:31" ht="14" x14ac:dyDescent="0.15">
      <c r="U84" s="122"/>
      <c r="V84" s="122"/>
      <c r="W84" s="122"/>
      <c r="X84" s="122"/>
      <c r="Y84" s="122"/>
      <c r="Z84" s="122"/>
      <c r="AA84" s="122"/>
      <c r="AB84" s="122"/>
      <c r="AC84" s="122"/>
      <c r="AD84" s="122"/>
      <c r="AE84" s="122"/>
    </row>
    <row r="85" spans="21:31" ht="14" x14ac:dyDescent="0.15">
      <c r="U85" s="122"/>
      <c r="V85" s="122"/>
      <c r="W85" s="122"/>
      <c r="X85" s="122"/>
      <c r="Y85" s="122"/>
      <c r="Z85" s="122"/>
      <c r="AA85" s="122"/>
      <c r="AB85" s="122"/>
      <c r="AC85" s="122"/>
      <c r="AD85" s="122"/>
      <c r="AE85" s="122"/>
    </row>
    <row r="86" spans="21:31" ht="14" x14ac:dyDescent="0.15">
      <c r="U86" s="122"/>
      <c r="V86" s="122"/>
      <c r="W86" s="122"/>
      <c r="X86" s="122"/>
      <c r="Y86" s="122"/>
      <c r="Z86" s="122"/>
      <c r="AA86" s="122"/>
      <c r="AB86" s="122"/>
      <c r="AC86" s="122"/>
      <c r="AD86" s="122"/>
      <c r="AE86" s="122"/>
    </row>
    <row r="87" spans="21:31" ht="14" x14ac:dyDescent="0.15">
      <c r="U87" s="122"/>
      <c r="V87" s="122"/>
      <c r="W87" s="122"/>
      <c r="X87" s="122"/>
      <c r="Y87" s="122"/>
      <c r="Z87" s="122"/>
      <c r="AA87" s="122"/>
      <c r="AB87" s="122"/>
      <c r="AC87" s="122"/>
      <c r="AD87" s="122"/>
      <c r="AE87" s="122"/>
    </row>
    <row r="88" spans="21:31" ht="14" x14ac:dyDescent="0.15">
      <c r="U88" s="122"/>
      <c r="V88" s="122"/>
      <c r="W88" s="122"/>
      <c r="X88" s="122"/>
      <c r="Y88" s="122"/>
      <c r="Z88" s="122"/>
      <c r="AA88" s="122"/>
      <c r="AB88" s="122"/>
      <c r="AC88" s="122"/>
      <c r="AD88" s="122"/>
      <c r="AE88" s="122"/>
    </row>
    <row r="89" spans="21:31" ht="14" x14ac:dyDescent="0.15">
      <c r="U89" s="122"/>
      <c r="V89" s="122"/>
      <c r="W89" s="122"/>
      <c r="X89" s="122"/>
      <c r="Y89" s="122"/>
      <c r="Z89" s="122"/>
      <c r="AA89" s="122"/>
      <c r="AB89" s="122"/>
      <c r="AC89" s="122"/>
      <c r="AD89" s="122"/>
      <c r="AE89" s="122"/>
    </row>
    <row r="90" spans="21:31" ht="14" x14ac:dyDescent="0.15">
      <c r="U90" s="122"/>
      <c r="V90" s="122"/>
      <c r="W90" s="122"/>
      <c r="X90" s="122"/>
      <c r="Y90" s="122"/>
      <c r="Z90" s="122"/>
      <c r="AA90" s="122"/>
      <c r="AB90" s="122"/>
      <c r="AC90" s="122"/>
      <c r="AD90" s="122"/>
      <c r="AE90" s="122"/>
    </row>
    <row r="91" spans="21:31" ht="14" x14ac:dyDescent="0.15">
      <c r="U91" s="122"/>
      <c r="V91" s="122"/>
      <c r="W91" s="122"/>
      <c r="X91" s="122"/>
      <c r="Y91" s="122"/>
      <c r="Z91" s="122"/>
      <c r="AA91" s="122"/>
      <c r="AB91" s="122"/>
      <c r="AC91" s="122"/>
      <c r="AD91" s="122"/>
      <c r="AE91" s="122"/>
    </row>
    <row r="92" spans="21:31" ht="14" x14ac:dyDescent="0.15">
      <c r="U92" s="122"/>
      <c r="V92" s="122"/>
      <c r="W92" s="122"/>
      <c r="X92" s="122"/>
      <c r="Y92" s="122"/>
      <c r="Z92" s="122"/>
      <c r="AA92" s="122"/>
      <c r="AB92" s="122"/>
      <c r="AC92" s="122"/>
      <c r="AD92" s="122"/>
      <c r="AE92" s="122"/>
    </row>
    <row r="93" spans="21:31" ht="14" x14ac:dyDescent="0.15">
      <c r="U93" s="122"/>
      <c r="V93" s="122"/>
      <c r="W93" s="122"/>
      <c r="X93" s="122"/>
      <c r="Y93" s="122"/>
      <c r="Z93" s="122"/>
      <c r="AA93" s="122"/>
      <c r="AB93" s="122"/>
      <c r="AC93" s="122"/>
      <c r="AD93" s="122"/>
      <c r="AE93" s="122"/>
    </row>
    <row r="94" spans="21:31" ht="14" x14ac:dyDescent="0.15">
      <c r="U94" s="122"/>
      <c r="V94" s="122"/>
      <c r="W94" s="122"/>
      <c r="X94" s="122"/>
      <c r="Y94" s="122"/>
      <c r="Z94" s="122"/>
      <c r="AA94" s="122"/>
      <c r="AB94" s="122"/>
      <c r="AC94" s="122"/>
      <c r="AD94" s="122"/>
      <c r="AE94" s="122"/>
    </row>
    <row r="95" spans="21:31" ht="14" x14ac:dyDescent="0.15">
      <c r="U95" s="122"/>
      <c r="V95" s="122"/>
      <c r="W95" s="122"/>
      <c r="X95" s="122"/>
      <c r="Y95" s="122"/>
      <c r="Z95" s="122"/>
      <c r="AA95" s="122"/>
      <c r="AB95" s="122"/>
      <c r="AC95" s="122"/>
      <c r="AD95" s="122"/>
      <c r="AE95" s="122"/>
    </row>
    <row r="96" spans="21:31" ht="14" x14ac:dyDescent="0.15">
      <c r="U96" s="122"/>
      <c r="V96" s="122"/>
      <c r="W96" s="122"/>
      <c r="X96" s="122"/>
      <c r="Y96" s="122"/>
      <c r="Z96" s="122"/>
      <c r="AA96" s="122"/>
      <c r="AB96" s="122"/>
      <c r="AC96" s="122"/>
      <c r="AD96" s="122"/>
      <c r="AE96" s="122"/>
    </row>
    <row r="97" spans="21:31" ht="14" x14ac:dyDescent="0.15">
      <c r="U97" s="122"/>
      <c r="V97" s="122"/>
      <c r="W97" s="122"/>
      <c r="X97" s="122"/>
      <c r="Y97" s="122"/>
      <c r="Z97" s="122"/>
      <c r="AA97" s="122"/>
      <c r="AB97" s="122"/>
      <c r="AC97" s="122"/>
      <c r="AD97" s="122"/>
      <c r="AE97" s="122"/>
    </row>
    <row r="98" spans="21:31" ht="14" x14ac:dyDescent="0.15">
      <c r="U98" s="122"/>
      <c r="V98" s="122"/>
      <c r="W98" s="122"/>
      <c r="X98" s="122"/>
      <c r="Y98" s="122"/>
      <c r="Z98" s="122"/>
      <c r="AA98" s="122"/>
      <c r="AB98" s="122"/>
      <c r="AC98" s="122"/>
      <c r="AD98" s="122"/>
      <c r="AE98" s="122"/>
    </row>
    <row r="99" spans="21:31" ht="14" x14ac:dyDescent="0.15">
      <c r="U99" s="122"/>
      <c r="V99" s="122"/>
      <c r="W99" s="122"/>
      <c r="X99" s="122"/>
      <c r="Y99" s="122"/>
      <c r="Z99" s="122"/>
      <c r="AA99" s="122"/>
      <c r="AB99" s="122"/>
      <c r="AC99" s="122"/>
      <c r="AD99" s="122"/>
      <c r="AE99" s="122"/>
    </row>
    <row r="100" spans="21:31" ht="14" x14ac:dyDescent="0.15">
      <c r="U100" s="122"/>
      <c r="V100" s="122"/>
      <c r="W100" s="122"/>
      <c r="X100" s="122"/>
      <c r="Y100" s="122"/>
      <c r="Z100" s="122"/>
      <c r="AA100" s="122"/>
      <c r="AB100" s="122"/>
      <c r="AC100" s="122"/>
      <c r="AD100" s="122"/>
      <c r="AE100" s="122"/>
    </row>
    <row r="101" spans="21:31" ht="14" x14ac:dyDescent="0.15">
      <c r="U101" s="122"/>
      <c r="V101" s="122"/>
      <c r="W101" s="122"/>
      <c r="X101" s="122"/>
      <c r="Y101" s="122"/>
      <c r="Z101" s="122"/>
      <c r="AA101" s="122"/>
      <c r="AB101" s="122"/>
      <c r="AC101" s="122"/>
      <c r="AD101" s="122"/>
      <c r="AE101" s="122"/>
    </row>
    <row r="102" spans="21:31" ht="14" x14ac:dyDescent="0.15">
      <c r="U102" s="122"/>
      <c r="V102" s="122"/>
      <c r="W102" s="122"/>
      <c r="X102" s="122"/>
      <c r="Y102" s="122"/>
      <c r="Z102" s="122"/>
      <c r="AA102" s="122"/>
      <c r="AB102" s="122"/>
      <c r="AC102" s="122"/>
      <c r="AD102" s="122"/>
      <c r="AE102" s="122"/>
    </row>
    <row r="103" spans="21:31" ht="14" x14ac:dyDescent="0.15">
      <c r="U103" s="122"/>
      <c r="V103" s="122"/>
      <c r="W103" s="122"/>
      <c r="X103" s="122"/>
      <c r="Y103" s="122"/>
      <c r="Z103" s="122"/>
      <c r="AA103" s="122"/>
      <c r="AB103" s="122"/>
      <c r="AC103" s="122"/>
      <c r="AD103" s="122"/>
      <c r="AE103" s="122"/>
    </row>
    <row r="104" spans="21:31" ht="14" x14ac:dyDescent="0.15">
      <c r="U104" s="122"/>
      <c r="V104" s="122"/>
      <c r="W104" s="122"/>
      <c r="X104" s="122"/>
      <c r="Y104" s="122"/>
      <c r="Z104" s="122"/>
      <c r="AA104" s="122"/>
      <c r="AB104" s="122"/>
      <c r="AC104" s="122"/>
      <c r="AD104" s="122"/>
      <c r="AE104" s="122"/>
    </row>
    <row r="105" spans="21:31" ht="14" x14ac:dyDescent="0.15">
      <c r="U105" s="122"/>
      <c r="V105" s="122"/>
      <c r="W105" s="122"/>
      <c r="X105" s="122"/>
      <c r="Y105" s="122"/>
      <c r="Z105" s="122"/>
      <c r="AA105" s="122"/>
      <c r="AB105" s="122"/>
      <c r="AC105" s="122"/>
      <c r="AD105" s="122"/>
      <c r="AE105" s="122"/>
    </row>
    <row r="106" spans="21:31" ht="14" x14ac:dyDescent="0.15">
      <c r="U106" s="122"/>
      <c r="V106" s="122"/>
      <c r="W106" s="122"/>
      <c r="X106" s="122"/>
      <c r="Y106" s="122"/>
      <c r="Z106" s="122"/>
      <c r="AA106" s="122"/>
      <c r="AB106" s="122"/>
      <c r="AC106" s="122"/>
      <c r="AD106" s="122"/>
      <c r="AE106" s="122"/>
    </row>
    <row r="107" spans="21:31" ht="14" x14ac:dyDescent="0.15">
      <c r="U107" s="122"/>
      <c r="V107" s="122"/>
      <c r="W107" s="122"/>
      <c r="X107" s="122"/>
      <c r="Y107" s="122"/>
      <c r="Z107" s="122"/>
      <c r="AA107" s="122"/>
      <c r="AB107" s="122"/>
      <c r="AC107" s="122"/>
      <c r="AD107" s="122"/>
      <c r="AE107" s="122"/>
    </row>
    <row r="108" spans="21:31" ht="14" x14ac:dyDescent="0.15">
      <c r="U108" s="122"/>
      <c r="V108" s="122"/>
      <c r="W108" s="122"/>
      <c r="X108" s="122"/>
      <c r="Y108" s="122"/>
      <c r="Z108" s="122"/>
      <c r="AA108" s="122"/>
      <c r="AB108" s="122"/>
      <c r="AC108" s="122"/>
      <c r="AD108" s="122"/>
      <c r="AE108" s="122"/>
    </row>
    <row r="109" spans="21:31" ht="14" x14ac:dyDescent="0.15">
      <c r="U109" s="122"/>
      <c r="V109" s="122"/>
      <c r="W109" s="122"/>
      <c r="X109" s="122"/>
      <c r="Y109" s="122"/>
      <c r="Z109" s="122"/>
      <c r="AA109" s="122"/>
      <c r="AB109" s="122"/>
      <c r="AC109" s="122"/>
      <c r="AD109" s="122"/>
      <c r="AE109" s="122"/>
    </row>
    <row r="110" spans="21:31" ht="14" x14ac:dyDescent="0.15">
      <c r="U110" s="122"/>
      <c r="V110" s="122"/>
      <c r="W110" s="122"/>
      <c r="X110" s="122"/>
      <c r="Y110" s="122"/>
      <c r="Z110" s="122"/>
      <c r="AA110" s="122"/>
      <c r="AB110" s="122"/>
      <c r="AC110" s="122"/>
      <c r="AD110" s="122"/>
      <c r="AE110" s="122"/>
    </row>
    <row r="111" spans="21:31" ht="14" x14ac:dyDescent="0.15">
      <c r="U111" s="122"/>
      <c r="V111" s="122"/>
      <c r="W111" s="122"/>
      <c r="X111" s="122"/>
      <c r="Y111" s="122"/>
      <c r="Z111" s="122"/>
      <c r="AA111" s="122"/>
      <c r="AB111" s="122"/>
      <c r="AC111" s="122"/>
      <c r="AD111" s="122"/>
      <c r="AE111" s="122"/>
    </row>
    <row r="112" spans="21:31" ht="14" x14ac:dyDescent="0.15">
      <c r="U112" s="122"/>
      <c r="V112" s="122"/>
      <c r="W112" s="122"/>
      <c r="X112" s="122"/>
      <c r="Y112" s="122"/>
      <c r="Z112" s="122"/>
      <c r="AA112" s="122"/>
      <c r="AB112" s="122"/>
      <c r="AC112" s="122"/>
      <c r="AD112" s="122"/>
      <c r="AE112" s="122"/>
    </row>
    <row r="113" spans="21:31" ht="14" x14ac:dyDescent="0.15">
      <c r="U113" s="122"/>
      <c r="V113" s="122"/>
      <c r="W113" s="122"/>
      <c r="X113" s="122"/>
      <c r="Y113" s="122"/>
      <c r="Z113" s="122"/>
      <c r="AA113" s="122"/>
      <c r="AB113" s="122"/>
      <c r="AC113" s="122"/>
      <c r="AD113" s="122"/>
      <c r="AE113" s="122"/>
    </row>
    <row r="114" spans="21:31" ht="14" x14ac:dyDescent="0.15">
      <c r="U114" s="122"/>
      <c r="V114" s="122"/>
      <c r="W114" s="122"/>
      <c r="X114" s="122"/>
      <c r="Y114" s="122"/>
      <c r="Z114" s="122"/>
      <c r="AA114" s="122"/>
      <c r="AB114" s="122"/>
      <c r="AC114" s="122"/>
      <c r="AD114" s="122"/>
      <c r="AE114" s="122"/>
    </row>
    <row r="115" spans="21:31" ht="14" x14ac:dyDescent="0.15">
      <c r="U115" s="122"/>
      <c r="V115" s="122"/>
      <c r="W115" s="122"/>
      <c r="X115" s="122"/>
      <c r="Y115" s="122"/>
      <c r="Z115" s="122"/>
      <c r="AA115" s="122"/>
      <c r="AB115" s="122"/>
      <c r="AC115" s="122"/>
      <c r="AD115" s="122"/>
      <c r="AE115" s="122"/>
    </row>
    <row r="116" spans="21:31" ht="14" x14ac:dyDescent="0.15">
      <c r="U116" s="122"/>
      <c r="V116" s="122"/>
      <c r="W116" s="122"/>
      <c r="X116" s="122"/>
      <c r="Y116" s="122"/>
      <c r="Z116" s="122"/>
      <c r="AA116" s="122"/>
      <c r="AB116" s="122"/>
      <c r="AC116" s="122"/>
      <c r="AD116" s="122"/>
      <c r="AE116" s="122"/>
    </row>
    <row r="117" spans="21:31" ht="14" x14ac:dyDescent="0.15">
      <c r="U117" s="122"/>
      <c r="V117" s="122"/>
      <c r="W117" s="122"/>
      <c r="X117" s="122"/>
      <c r="Y117" s="122"/>
      <c r="Z117" s="122"/>
      <c r="AA117" s="122"/>
      <c r="AB117" s="122"/>
      <c r="AC117" s="122"/>
      <c r="AD117" s="122"/>
      <c r="AE117" s="122"/>
    </row>
    <row r="118" spans="21:31" ht="14" x14ac:dyDescent="0.15">
      <c r="U118" s="122"/>
      <c r="V118" s="122"/>
      <c r="W118" s="122"/>
      <c r="X118" s="122"/>
      <c r="Y118" s="122"/>
      <c r="Z118" s="122"/>
      <c r="AA118" s="122"/>
      <c r="AB118" s="122"/>
      <c r="AC118" s="122"/>
      <c r="AD118" s="122"/>
      <c r="AE118" s="122"/>
    </row>
    <row r="119" spans="21:31" ht="14" x14ac:dyDescent="0.15">
      <c r="U119" s="122"/>
      <c r="V119" s="122"/>
      <c r="W119" s="122"/>
      <c r="X119" s="122"/>
      <c r="Y119" s="122"/>
      <c r="Z119" s="122"/>
      <c r="AA119" s="122"/>
      <c r="AB119" s="122"/>
      <c r="AC119" s="122"/>
      <c r="AD119" s="122"/>
      <c r="AE119" s="122"/>
    </row>
    <row r="120" spans="21:31" ht="14" x14ac:dyDescent="0.15">
      <c r="U120" s="122"/>
      <c r="V120" s="122"/>
      <c r="W120" s="122"/>
      <c r="X120" s="122"/>
      <c r="Y120" s="122"/>
      <c r="Z120" s="122"/>
      <c r="AA120" s="122"/>
      <c r="AB120" s="122"/>
      <c r="AC120" s="122"/>
      <c r="AD120" s="122"/>
      <c r="AE120" s="122"/>
    </row>
    <row r="121" spans="21:31" ht="14" x14ac:dyDescent="0.15">
      <c r="U121" s="122"/>
      <c r="V121" s="122"/>
      <c r="W121" s="122"/>
      <c r="X121" s="122"/>
      <c r="Y121" s="122"/>
      <c r="Z121" s="122"/>
      <c r="AA121" s="122"/>
      <c r="AB121" s="122"/>
      <c r="AC121" s="122"/>
      <c r="AD121" s="122"/>
      <c r="AE121" s="122"/>
    </row>
    <row r="122" spans="21:31" ht="14" x14ac:dyDescent="0.15">
      <c r="U122" s="122"/>
      <c r="V122" s="122"/>
      <c r="W122" s="122"/>
      <c r="X122" s="122"/>
      <c r="Y122" s="122"/>
      <c r="Z122" s="122"/>
      <c r="AA122" s="122"/>
      <c r="AB122" s="122"/>
      <c r="AC122" s="122"/>
      <c r="AD122" s="122"/>
      <c r="AE122" s="122"/>
    </row>
  </sheetData>
  <sheetProtection algorithmName="SHA-512" hashValue="+sQ03l9acAmm/FHVeRLoPl/8uUTnzJhZ4Vd03yWcKIT5vNudmJDwH40AWwP9cY2OeYN6X2OZFDiX/5DCzU+vvg==" saltValue="imt0nw4SC9Rr0SsZiwzM8Q==" spinCount="100000" sheet="1" objects="1" scenarios="1"/>
  <pageMargins left="0.75" right="0.75" top="1" bottom="1" header="0.5" footer="0.5"/>
  <ignoredErrors>
    <ignoredError sqref="P9" formula="1"/>
  </ignoredErrors>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DDAF-E41A-754F-B2FF-C7B4A8C6B76C}">
  <sheetPr codeName="Sheet4"/>
  <dimension ref="A1:AE113"/>
  <sheetViews>
    <sheetView zoomScale="90" zoomScaleNormal="90" workbookViewId="0">
      <selection activeCell="C33" activeCellId="3" sqref="C5 C14 C22:C24 C33:C36"/>
    </sheetView>
  </sheetViews>
  <sheetFormatPr baseColWidth="10" defaultRowHeight="13" x14ac:dyDescent="0.15"/>
  <cols>
    <col min="1" max="1" width="15.6640625" style="112" customWidth="1"/>
    <col min="2" max="2" width="30.1640625" style="112" customWidth="1"/>
    <col min="3" max="7" width="12.1640625" style="112" customWidth="1"/>
    <col min="8" max="8" width="13.6640625" style="112" hidden="1" customWidth="1"/>
    <col min="9" max="9" width="12.1640625" style="112" hidden="1" customWidth="1"/>
    <col min="10" max="14" width="12.1640625" style="112" customWidth="1"/>
    <col min="15" max="16" width="12.1640625" style="112" hidden="1" customWidth="1"/>
    <col min="17" max="20" width="12.1640625" style="112" customWidth="1"/>
    <col min="21" max="31" width="7.5" style="112" customWidth="1"/>
    <col min="32" max="16384" width="10.83203125" style="112"/>
  </cols>
  <sheetData>
    <row r="1" spans="1:31" ht="14" x14ac:dyDescent="0.15">
      <c r="A1" s="111" t="s">
        <v>174</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row>
    <row r="2" spans="1:31" ht="14" x14ac:dyDescent="0.15">
      <c r="A2" s="113" t="s">
        <v>175</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row>
    <row r="3" spans="1:31" ht="15" thickBot="1" x14ac:dyDescent="0.2">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row>
    <row r="4" spans="1:31" ht="14" x14ac:dyDescent="0.15">
      <c r="A4" s="78" t="s">
        <v>176</v>
      </c>
      <c r="B4" s="79"/>
      <c r="C4" s="79"/>
      <c r="D4" s="79"/>
      <c r="E4" s="79"/>
      <c r="F4" s="79"/>
      <c r="G4" s="79"/>
      <c r="H4" s="79"/>
      <c r="I4" s="79"/>
      <c r="J4" s="79"/>
      <c r="K4" s="79"/>
      <c r="L4" s="79"/>
      <c r="M4" s="79"/>
      <c r="N4" s="79"/>
      <c r="O4" s="79"/>
      <c r="P4" s="79"/>
      <c r="Q4" s="79"/>
      <c r="R4" s="79"/>
      <c r="S4" s="79"/>
      <c r="T4" s="80"/>
      <c r="U4" s="111"/>
      <c r="V4" s="111"/>
      <c r="W4" s="111"/>
      <c r="X4" s="111"/>
      <c r="Y4" s="111"/>
      <c r="Z4" s="111"/>
      <c r="AA4" s="111"/>
      <c r="AB4" s="111"/>
      <c r="AC4" s="111"/>
      <c r="AD4" s="111"/>
      <c r="AE4" s="111"/>
    </row>
    <row r="5" spans="1:31" ht="14" x14ac:dyDescent="0.15">
      <c r="A5" s="81" t="s">
        <v>107</v>
      </c>
      <c r="B5" s="32"/>
      <c r="C5" s="101">
        <v>2000</v>
      </c>
      <c r="D5" s="32"/>
      <c r="E5" s="32"/>
      <c r="F5" s="32"/>
      <c r="G5" s="32"/>
      <c r="H5" s="32"/>
      <c r="I5" s="32"/>
      <c r="J5" s="32"/>
      <c r="K5" s="32"/>
      <c r="L5" s="32"/>
      <c r="M5" s="32"/>
      <c r="N5" s="32"/>
      <c r="O5" s="32"/>
      <c r="P5" s="32"/>
      <c r="Q5" s="32"/>
      <c r="R5" s="32"/>
      <c r="S5" s="32"/>
      <c r="T5" s="82"/>
      <c r="U5" s="111"/>
      <c r="V5" s="111"/>
      <c r="W5" s="111"/>
      <c r="X5" s="111"/>
      <c r="Y5" s="111"/>
      <c r="Z5" s="111"/>
      <c r="AA5" s="111"/>
      <c r="AB5" s="111"/>
      <c r="AC5" s="111"/>
      <c r="AD5" s="111"/>
      <c r="AE5" s="111"/>
    </row>
    <row r="6" spans="1:31" ht="14" x14ac:dyDescent="0.15">
      <c r="A6" s="81"/>
      <c r="B6" s="32"/>
      <c r="C6" s="32"/>
      <c r="D6" s="32"/>
      <c r="E6" s="32"/>
      <c r="F6" s="32"/>
      <c r="G6" s="32"/>
      <c r="H6" s="32"/>
      <c r="I6" s="32"/>
      <c r="J6" s="32"/>
      <c r="K6" s="32"/>
      <c r="L6" s="32"/>
      <c r="M6" s="32"/>
      <c r="N6" s="32"/>
      <c r="O6" s="32"/>
      <c r="P6" s="32"/>
      <c r="Q6" s="32"/>
      <c r="R6" s="32"/>
      <c r="S6" s="32"/>
      <c r="T6" s="82"/>
      <c r="U6" s="111"/>
      <c r="V6" s="111"/>
      <c r="W6" s="111"/>
      <c r="X6" s="111"/>
      <c r="Y6" s="111"/>
      <c r="Z6" s="111"/>
      <c r="AA6" s="111"/>
      <c r="AB6" s="111"/>
      <c r="AC6" s="111"/>
      <c r="AD6" s="111"/>
      <c r="AE6" s="111"/>
    </row>
    <row r="7" spans="1:31" ht="71" customHeight="1" x14ac:dyDescent="0.15">
      <c r="A7" s="179" t="s">
        <v>112</v>
      </c>
      <c r="B7" s="180" t="s">
        <v>108</v>
      </c>
      <c r="C7" s="186" t="s">
        <v>109</v>
      </c>
      <c r="D7" s="186" t="s">
        <v>39</v>
      </c>
      <c r="E7" s="196" t="s">
        <v>198</v>
      </c>
      <c r="F7" s="196" t="s">
        <v>199</v>
      </c>
      <c r="G7" s="186" t="s">
        <v>6</v>
      </c>
      <c r="H7" s="181" t="s">
        <v>191</v>
      </c>
      <c r="I7" s="182" t="s">
        <v>201</v>
      </c>
      <c r="J7" s="181" t="s">
        <v>192</v>
      </c>
      <c r="K7" s="183" t="s">
        <v>203</v>
      </c>
      <c r="L7" s="183" t="s">
        <v>232</v>
      </c>
      <c r="M7" s="183" t="s">
        <v>233</v>
      </c>
      <c r="N7" s="183" t="s">
        <v>234</v>
      </c>
      <c r="O7" s="184" t="s">
        <v>193</v>
      </c>
      <c r="P7" s="184" t="s">
        <v>194</v>
      </c>
      <c r="Q7" s="184" t="s">
        <v>237</v>
      </c>
      <c r="R7" s="184" t="s">
        <v>128</v>
      </c>
      <c r="S7" s="183" t="s">
        <v>129</v>
      </c>
      <c r="T7" s="185" t="s">
        <v>130</v>
      </c>
      <c r="U7" s="111"/>
      <c r="V7" s="111"/>
      <c r="W7" s="111"/>
      <c r="X7" s="111"/>
      <c r="Y7" s="111"/>
      <c r="Z7" s="111"/>
      <c r="AA7" s="111"/>
      <c r="AB7" s="111"/>
      <c r="AC7" s="111"/>
      <c r="AD7" s="111"/>
      <c r="AE7" s="111"/>
    </row>
    <row r="8" spans="1:31" ht="14" x14ac:dyDescent="0.15">
      <c r="A8" s="83" t="str">
        <f>'Tariffs 2018'!K2</f>
        <v>ActewAGL</v>
      </c>
      <c r="B8" s="15" t="str">
        <f>'Tariffs 2018'!L2</f>
        <v>Home Plan Reward No Exit Fee</v>
      </c>
      <c r="C8" s="28">
        <f>91*'Tariffs 2018'!M2/100</f>
        <v>88.724999999999994</v>
      </c>
      <c r="D8" s="28">
        <f>$C$5*'Tariffs 2018'!N2/100</f>
        <v>455.2</v>
      </c>
      <c r="E8" s="28">
        <v>0</v>
      </c>
      <c r="F8" s="28">
        <v>0</v>
      </c>
      <c r="G8" s="28">
        <f>SUM(C8:F8)</f>
        <v>543.92499999999995</v>
      </c>
      <c r="H8" s="118">
        <f>(G8-C8)*4</f>
        <v>1820.7999999999997</v>
      </c>
      <c r="I8" s="119">
        <f>G8*4</f>
        <v>2175.6999999999998</v>
      </c>
      <c r="J8" s="85">
        <f>I8*1.1</f>
        <v>2393.27</v>
      </c>
      <c r="K8" s="15">
        <f>'Tariffs 2018'!AT2</f>
        <v>0</v>
      </c>
      <c r="L8" s="15">
        <f>'Tariffs 2018'!AU2</f>
        <v>12</v>
      </c>
      <c r="M8" s="15">
        <f>'Tariffs 2018'!AV2</f>
        <v>0</v>
      </c>
      <c r="N8" s="15">
        <f>'Tariffs 2018'!AW2</f>
        <v>0</v>
      </c>
      <c r="O8" s="110">
        <f>I8-(H8*L8/100)</f>
        <v>1957.2039999999997</v>
      </c>
      <c r="P8" s="110">
        <f>O8</f>
        <v>1957.2039999999997</v>
      </c>
      <c r="Q8" s="86">
        <f>O8*1.1</f>
        <v>2152.9243999999999</v>
      </c>
      <c r="R8" s="86">
        <f>P8*1.1</f>
        <v>2152.9243999999999</v>
      </c>
      <c r="S8" s="87">
        <f>'Tariffs 2018'!BD2</f>
        <v>0</v>
      </c>
      <c r="T8" s="88" t="str">
        <f>'Tariffs 2018'!BE2</f>
        <v>n</v>
      </c>
      <c r="U8" s="111"/>
      <c r="V8" s="111"/>
      <c r="W8" s="111"/>
      <c r="X8" s="111"/>
      <c r="Y8" s="111"/>
      <c r="Z8" s="111"/>
      <c r="AA8" s="111"/>
      <c r="AB8" s="111"/>
      <c r="AC8" s="111"/>
      <c r="AD8" s="111"/>
      <c r="AE8" s="111"/>
    </row>
    <row r="9" spans="1:31" ht="14" x14ac:dyDescent="0.15">
      <c r="A9" s="83" t="str">
        <f>'Tariffs 2018'!K3</f>
        <v>EnergyAustralia</v>
      </c>
      <c r="B9" s="15" t="str">
        <f>'Tariffs 2018'!L3</f>
        <v xml:space="preserve">Flexi Saver </v>
      </c>
      <c r="C9" s="28">
        <f>91*'Tariffs 2018'!M3/100</f>
        <v>67.704000000000008</v>
      </c>
      <c r="D9" s="28">
        <f>$C$5*'Tariffs 2018'!N3/100</f>
        <v>429</v>
      </c>
      <c r="E9" s="28">
        <v>0</v>
      </c>
      <c r="F9" s="28">
        <v>0</v>
      </c>
      <c r="G9" s="28">
        <f t="shared" ref="G9:G10" si="0">SUM(C9:F9)</f>
        <v>496.70400000000001</v>
      </c>
      <c r="H9" s="118">
        <f>(G9-C9)*4</f>
        <v>1716</v>
      </c>
      <c r="I9" s="119">
        <f t="shared" ref="I9:I10" si="1">G9*4</f>
        <v>1986.816</v>
      </c>
      <c r="J9" s="85">
        <f t="shared" ref="J9:J10" si="2">I9*1.1</f>
        <v>2185.4976000000001</v>
      </c>
      <c r="K9" s="15">
        <f>'Tariffs 2018'!AT3</f>
        <v>0</v>
      </c>
      <c r="L9" s="15">
        <f>'Tariffs 2018'!AU3</f>
        <v>0</v>
      </c>
      <c r="M9" s="15">
        <f>'Tariffs 2018'!AV3</f>
        <v>0</v>
      </c>
      <c r="N9" s="15">
        <f>'Tariffs 2018'!AW3</f>
        <v>11</v>
      </c>
      <c r="O9" s="110">
        <f>I9</f>
        <v>1986.816</v>
      </c>
      <c r="P9" s="110">
        <f>O9-(H9*N9/100)</f>
        <v>1798.056</v>
      </c>
      <c r="Q9" s="86">
        <f t="shared" ref="Q9:R10" si="3">O9*1.1</f>
        <v>2185.4976000000001</v>
      </c>
      <c r="R9" s="86">
        <f t="shared" si="3"/>
        <v>1977.8616000000002</v>
      </c>
      <c r="S9" s="87">
        <f>'Tariffs 2018'!BD3</f>
        <v>0</v>
      </c>
      <c r="T9" s="88" t="str">
        <f>'Tariffs 2018'!BE3</f>
        <v>n</v>
      </c>
      <c r="U9" s="111"/>
      <c r="V9" s="111"/>
      <c r="W9" s="111"/>
      <c r="X9" s="111"/>
      <c r="Y9" s="111"/>
      <c r="Z9" s="111"/>
      <c r="AA9" s="111"/>
      <c r="AB9" s="111"/>
      <c r="AC9" s="111"/>
      <c r="AD9" s="111"/>
      <c r="AE9" s="111"/>
    </row>
    <row r="10" spans="1:31" ht="15" thickBot="1" x14ac:dyDescent="0.2">
      <c r="A10" s="89" t="str">
        <f>'Tariffs 2018'!K4</f>
        <v>Origin Energy</v>
      </c>
      <c r="B10" s="90" t="str">
        <f>'Tariffs 2018'!L4</f>
        <v>Saver</v>
      </c>
      <c r="C10" s="91">
        <f>91*'Tariffs 2018'!M4/100</f>
        <v>78.660399999999996</v>
      </c>
      <c r="D10" s="91">
        <f>$C$5*'Tariffs 2018'!N4/100</f>
        <v>419.8</v>
      </c>
      <c r="E10" s="91">
        <v>0</v>
      </c>
      <c r="F10" s="91">
        <v>0</v>
      </c>
      <c r="G10" s="91">
        <f t="shared" si="0"/>
        <v>498.46039999999999</v>
      </c>
      <c r="H10" s="120">
        <f>(G10-C10)*4</f>
        <v>1679.2</v>
      </c>
      <c r="I10" s="121">
        <f t="shared" si="1"/>
        <v>1993.8416</v>
      </c>
      <c r="J10" s="93">
        <f t="shared" si="2"/>
        <v>2193.2257600000003</v>
      </c>
      <c r="K10" s="90">
        <f>'Tariffs 2018'!AT4</f>
        <v>0</v>
      </c>
      <c r="L10" s="90">
        <f>'Tariffs 2018'!AU4</f>
        <v>0</v>
      </c>
      <c r="M10" s="90">
        <f>'Tariffs 2018'!AV4</f>
        <v>0</v>
      </c>
      <c r="N10" s="90">
        <f>'Tariffs 2018'!AW4</f>
        <v>10</v>
      </c>
      <c r="O10" s="110">
        <f>I10</f>
        <v>1993.8416</v>
      </c>
      <c r="P10" s="110">
        <f>O10-(H10*N10/100)</f>
        <v>1825.9215999999999</v>
      </c>
      <c r="Q10" s="94">
        <f t="shared" si="3"/>
        <v>2193.2257600000003</v>
      </c>
      <c r="R10" s="94">
        <f t="shared" si="3"/>
        <v>2008.51376</v>
      </c>
      <c r="S10" s="95">
        <f>'Tariffs 2018'!BD4</f>
        <v>0</v>
      </c>
      <c r="T10" s="96" t="str">
        <f>'Tariffs 2018'!BE4</f>
        <v>n</v>
      </c>
      <c r="U10" s="111"/>
      <c r="V10" s="111"/>
      <c r="W10" s="111"/>
      <c r="X10" s="111"/>
      <c r="Y10" s="111"/>
      <c r="Z10" s="111"/>
      <c r="AA10" s="111"/>
      <c r="AB10" s="111"/>
      <c r="AC10" s="111"/>
      <c r="AD10" s="111"/>
      <c r="AE10" s="111"/>
    </row>
    <row r="11" spans="1:31" ht="14" x14ac:dyDescent="0.15">
      <c r="U11" s="111"/>
      <c r="V11" s="111"/>
      <c r="W11" s="111"/>
      <c r="X11" s="111"/>
      <c r="Y11" s="111"/>
      <c r="Z11" s="111"/>
      <c r="AA11" s="111"/>
      <c r="AB11" s="111"/>
      <c r="AC11" s="111"/>
      <c r="AD11" s="111"/>
      <c r="AE11" s="111"/>
    </row>
    <row r="12" spans="1:31" ht="15" thickBot="1" x14ac:dyDescent="0.2">
      <c r="U12" s="111"/>
      <c r="V12" s="111"/>
      <c r="W12" s="111"/>
      <c r="X12" s="111"/>
      <c r="Y12" s="111"/>
      <c r="Z12" s="111"/>
      <c r="AA12" s="111"/>
      <c r="AB12" s="111"/>
      <c r="AC12" s="111"/>
      <c r="AD12" s="111"/>
      <c r="AE12" s="111"/>
    </row>
    <row r="13" spans="1:31" ht="14" x14ac:dyDescent="0.15">
      <c r="A13" s="78" t="s">
        <v>35</v>
      </c>
      <c r="B13" s="79"/>
      <c r="C13" s="79"/>
      <c r="D13" s="79"/>
      <c r="E13" s="79"/>
      <c r="F13" s="79"/>
      <c r="G13" s="79"/>
      <c r="H13" s="79"/>
      <c r="I13" s="79"/>
      <c r="J13" s="79"/>
      <c r="K13" s="79"/>
      <c r="L13" s="79"/>
      <c r="M13" s="79"/>
      <c r="N13" s="79"/>
      <c r="O13" s="79"/>
      <c r="P13" s="79"/>
      <c r="Q13" s="79"/>
      <c r="R13" s="79"/>
      <c r="S13" s="79"/>
      <c r="T13" s="80"/>
      <c r="U13" s="111"/>
      <c r="V13" s="111"/>
      <c r="W13" s="111"/>
      <c r="X13" s="111"/>
      <c r="Y13" s="111"/>
      <c r="Z13" s="111"/>
      <c r="AA13" s="111"/>
      <c r="AB13" s="111"/>
      <c r="AC13" s="111"/>
      <c r="AD13" s="111"/>
      <c r="AE13" s="111"/>
    </row>
    <row r="14" spans="1:31" ht="14" x14ac:dyDescent="0.15">
      <c r="A14" s="81" t="s">
        <v>107</v>
      </c>
      <c r="B14" s="32"/>
      <c r="C14" s="101">
        <v>2000</v>
      </c>
      <c r="D14" s="32"/>
      <c r="E14" s="32"/>
      <c r="F14" s="32"/>
      <c r="G14" s="32"/>
      <c r="H14" s="32"/>
      <c r="I14" s="32"/>
      <c r="J14" s="32"/>
      <c r="K14" s="32"/>
      <c r="L14" s="32"/>
      <c r="M14" s="32"/>
      <c r="N14" s="32"/>
      <c r="O14" s="32"/>
      <c r="P14" s="32"/>
      <c r="Q14" s="32"/>
      <c r="R14" s="32"/>
      <c r="S14" s="32"/>
      <c r="T14" s="82"/>
      <c r="U14" s="111"/>
      <c r="V14" s="111"/>
      <c r="W14" s="111"/>
      <c r="X14" s="111"/>
      <c r="Y14" s="111"/>
      <c r="Z14" s="111"/>
      <c r="AA14" s="111"/>
      <c r="AB14" s="111"/>
      <c r="AC14" s="111"/>
      <c r="AD14" s="111"/>
      <c r="AE14" s="111"/>
    </row>
    <row r="15" spans="1:31" ht="14" x14ac:dyDescent="0.15">
      <c r="A15" s="81"/>
      <c r="B15" s="32"/>
      <c r="C15" s="32"/>
      <c r="D15" s="32"/>
      <c r="E15" s="32"/>
      <c r="F15" s="32"/>
      <c r="G15" s="32"/>
      <c r="H15" s="32"/>
      <c r="I15" s="32"/>
      <c r="J15" s="32"/>
      <c r="K15" s="32"/>
      <c r="L15" s="32"/>
      <c r="M15" s="32"/>
      <c r="N15" s="32"/>
      <c r="O15" s="32"/>
      <c r="P15" s="32"/>
      <c r="Q15" s="32"/>
      <c r="R15" s="32"/>
      <c r="S15" s="32"/>
      <c r="T15" s="82"/>
      <c r="U15" s="111"/>
      <c r="V15" s="111"/>
      <c r="W15" s="111"/>
      <c r="X15" s="111"/>
      <c r="Y15" s="111"/>
      <c r="Z15" s="111"/>
      <c r="AA15" s="111"/>
      <c r="AB15" s="111"/>
      <c r="AC15" s="111"/>
      <c r="AD15" s="111"/>
      <c r="AE15" s="111"/>
    </row>
    <row r="16" spans="1:31" ht="75" x14ac:dyDescent="0.15">
      <c r="A16" s="179" t="s">
        <v>112</v>
      </c>
      <c r="B16" s="180" t="s">
        <v>108</v>
      </c>
      <c r="C16" s="186" t="s">
        <v>109</v>
      </c>
      <c r="D16" s="186" t="s">
        <v>39</v>
      </c>
      <c r="E16" s="196" t="s">
        <v>198</v>
      </c>
      <c r="F16" s="196" t="s">
        <v>199</v>
      </c>
      <c r="G16" s="186" t="s">
        <v>6</v>
      </c>
      <c r="H16" s="181" t="s">
        <v>191</v>
      </c>
      <c r="I16" s="182" t="s">
        <v>201</v>
      </c>
      <c r="J16" s="181" t="s">
        <v>192</v>
      </c>
      <c r="K16" s="183" t="s">
        <v>203</v>
      </c>
      <c r="L16" s="183" t="s">
        <v>232</v>
      </c>
      <c r="M16" s="183" t="s">
        <v>233</v>
      </c>
      <c r="N16" s="183" t="s">
        <v>234</v>
      </c>
      <c r="O16" s="184" t="s">
        <v>193</v>
      </c>
      <c r="P16" s="184" t="s">
        <v>194</v>
      </c>
      <c r="Q16" s="184" t="s">
        <v>237</v>
      </c>
      <c r="R16" s="184" t="s">
        <v>128</v>
      </c>
      <c r="S16" s="183" t="s">
        <v>129</v>
      </c>
      <c r="T16" s="185" t="s">
        <v>130</v>
      </c>
      <c r="U16" s="111"/>
      <c r="V16" s="111"/>
      <c r="W16" s="111"/>
      <c r="X16" s="111"/>
      <c r="Y16" s="111"/>
      <c r="Z16" s="111"/>
      <c r="AA16" s="111"/>
      <c r="AB16" s="111"/>
      <c r="AC16" s="111"/>
      <c r="AD16" s="111"/>
      <c r="AE16" s="111"/>
    </row>
    <row r="17" spans="1:31" ht="14" x14ac:dyDescent="0.15">
      <c r="A17" s="83" t="str">
        <f>'Tariffs 2018'!K5</f>
        <v>ActewAGL</v>
      </c>
      <c r="B17" s="15" t="str">
        <f>'Tariffs 2018'!L5</f>
        <v>Home Saver Reward No Exit Fee</v>
      </c>
      <c r="C17" s="15">
        <f>91*'Tariffs 2018'!M5/100</f>
        <v>108.56299999999999</v>
      </c>
      <c r="D17" s="15">
        <f>IF($C$14&gt;='Tariffs 2018'!P5,('Tariffs 2018'!P5*'Tariffs 2018'!N5/100),($C$14*'Tariffs 2018'!N5/100))</f>
        <v>431</v>
      </c>
      <c r="E17" s="28">
        <v>0</v>
      </c>
      <c r="F17" s="28">
        <f>IF(($C$14&lt;'Tariffs 2018'!P5),(0),($C$14-'Tariffs 2018'!P5)*'Tariffs 2018'!Q5/100)</f>
        <v>0</v>
      </c>
      <c r="G17" s="28">
        <f>SUM(C17:F17)</f>
        <v>539.56299999999999</v>
      </c>
      <c r="H17" s="28">
        <f>(G17-C17)*4</f>
        <v>1724</v>
      </c>
      <c r="I17" s="84">
        <f t="shared" ref="I17:I18" si="4">G17*4</f>
        <v>2158.252</v>
      </c>
      <c r="J17" s="85">
        <f t="shared" ref="J17:J18" si="5">I17*1.1</f>
        <v>2374.0772000000002</v>
      </c>
      <c r="K17" s="15">
        <f>'Tariffs 2018'!AT5</f>
        <v>0</v>
      </c>
      <c r="L17" s="15">
        <f>'Tariffs 2018'!AU5</f>
        <v>12</v>
      </c>
      <c r="M17" s="15">
        <f>'Tariffs 2018'!AV5</f>
        <v>0</v>
      </c>
      <c r="N17" s="15">
        <f>'Tariffs 2018'!AW5</f>
        <v>0</v>
      </c>
      <c r="O17" s="85">
        <f>I17-(H17*L17/100)</f>
        <v>1951.3719999999998</v>
      </c>
      <c r="P17" s="85">
        <f>O17</f>
        <v>1951.3719999999998</v>
      </c>
      <c r="Q17" s="86">
        <f>O17*1.1</f>
        <v>2146.5092</v>
      </c>
      <c r="R17" s="86">
        <f>P17*1.1</f>
        <v>2146.5092</v>
      </c>
      <c r="S17" s="87">
        <f>'Tariffs 2018'!BD5</f>
        <v>0</v>
      </c>
      <c r="T17" s="88" t="str">
        <f>'Tariffs 2018'!BE5</f>
        <v>n</v>
      </c>
      <c r="U17" s="111"/>
      <c r="V17" s="111"/>
      <c r="W17" s="111"/>
      <c r="X17" s="111"/>
      <c r="Y17" s="111"/>
      <c r="Z17" s="111"/>
      <c r="AA17" s="111"/>
      <c r="AB17" s="111"/>
      <c r="AC17" s="111"/>
      <c r="AD17" s="111"/>
      <c r="AE17" s="111"/>
    </row>
    <row r="18" spans="1:31" ht="15" thickBot="1" x14ac:dyDescent="0.2">
      <c r="A18" s="89" t="str">
        <f>'Tariffs 2018'!K6</f>
        <v>Origin Energy</v>
      </c>
      <c r="B18" s="90" t="str">
        <f>'Tariffs 2018'!L6</f>
        <v>Saver</v>
      </c>
      <c r="C18" s="90">
        <f>91*'Tariffs 2018'!M6/100</f>
        <v>98.28</v>
      </c>
      <c r="D18" s="90">
        <f>IF($C$14&gt;='Tariffs 2018'!P6,('Tariffs 2018'!P6*'Tariffs 2018'!N6/100),($C$14*'Tariffs 2018'!N6/100))</f>
        <v>381</v>
      </c>
      <c r="E18" s="91">
        <v>0</v>
      </c>
      <c r="F18" s="91">
        <f>IF(($C$14&lt;'Tariffs 2018'!P6),(0),($C$14-'Tariffs 2018'!P6)*'Tariffs 2018'!Q6/100)</f>
        <v>0</v>
      </c>
      <c r="G18" s="91">
        <f>SUM(C18:F18)</f>
        <v>479.28</v>
      </c>
      <c r="H18" s="91">
        <f>(G18-C18)*4</f>
        <v>1524</v>
      </c>
      <c r="I18" s="92">
        <f t="shared" si="4"/>
        <v>1917.12</v>
      </c>
      <c r="J18" s="93">
        <f t="shared" si="5"/>
        <v>2108.8319999999999</v>
      </c>
      <c r="K18" s="90">
        <f>'Tariffs 2018'!AT6</f>
        <v>0</v>
      </c>
      <c r="L18" s="90">
        <f>'Tariffs 2018'!AU6</f>
        <v>0</v>
      </c>
      <c r="M18" s="90">
        <f>'Tariffs 2018'!AV6</f>
        <v>0</v>
      </c>
      <c r="N18" s="90">
        <f>'Tariffs 2018'!AW6</f>
        <v>10</v>
      </c>
      <c r="O18" s="93">
        <f>I18</f>
        <v>1917.12</v>
      </c>
      <c r="P18" s="93">
        <f>O18-(H18*N18/100)</f>
        <v>1764.7199999999998</v>
      </c>
      <c r="Q18" s="94">
        <f t="shared" ref="Q18:R18" si="6">O18*1.1</f>
        <v>2108.8319999999999</v>
      </c>
      <c r="R18" s="94">
        <f t="shared" si="6"/>
        <v>1941.192</v>
      </c>
      <c r="S18" s="95">
        <f>'Tariffs 2018'!BD6</f>
        <v>0</v>
      </c>
      <c r="T18" s="96" t="str">
        <f>'Tariffs 2018'!BE6</f>
        <v>n</v>
      </c>
      <c r="U18" s="111"/>
      <c r="V18" s="111"/>
      <c r="W18" s="111"/>
      <c r="X18" s="111"/>
      <c r="Y18" s="111"/>
      <c r="Z18" s="111"/>
      <c r="AA18" s="111"/>
      <c r="AB18" s="111"/>
      <c r="AC18" s="111"/>
      <c r="AD18" s="111"/>
      <c r="AE18" s="111"/>
    </row>
    <row r="19" spans="1:31" ht="14" x14ac:dyDescent="0.15">
      <c r="U19" s="111"/>
      <c r="V19" s="111"/>
      <c r="W19" s="111"/>
      <c r="X19" s="111"/>
      <c r="Y19" s="111"/>
      <c r="Z19" s="111"/>
      <c r="AA19" s="111"/>
      <c r="AB19" s="111"/>
      <c r="AC19" s="111"/>
      <c r="AD19" s="111"/>
      <c r="AE19" s="111"/>
    </row>
    <row r="20" spans="1:31" ht="15" thickBot="1" x14ac:dyDescent="0.2">
      <c r="U20" s="111"/>
      <c r="V20" s="111"/>
      <c r="W20" s="111"/>
      <c r="X20" s="111"/>
      <c r="Y20" s="111"/>
      <c r="Z20" s="111"/>
      <c r="AA20" s="111"/>
      <c r="AB20" s="111"/>
      <c r="AC20" s="111"/>
      <c r="AD20" s="111"/>
      <c r="AE20" s="111"/>
    </row>
    <row r="21" spans="1:31" ht="14" x14ac:dyDescent="0.15">
      <c r="A21" s="78" t="s">
        <v>265</v>
      </c>
      <c r="B21" s="79"/>
      <c r="C21" s="79"/>
      <c r="D21" s="97"/>
      <c r="E21" s="97"/>
      <c r="F21" s="97"/>
      <c r="G21" s="98"/>
      <c r="H21" s="98"/>
      <c r="I21" s="79"/>
      <c r="J21" s="79"/>
      <c r="K21" s="79"/>
      <c r="L21" s="79"/>
      <c r="M21" s="79"/>
      <c r="N21" s="79"/>
      <c r="O21" s="79"/>
      <c r="P21" s="79"/>
      <c r="Q21" s="79"/>
      <c r="R21" s="79"/>
      <c r="S21" s="79"/>
      <c r="T21" s="80"/>
      <c r="U21" s="111"/>
      <c r="V21" s="111"/>
      <c r="W21" s="111"/>
      <c r="X21" s="111"/>
      <c r="Y21" s="111"/>
      <c r="Z21" s="111"/>
      <c r="AA21" s="111"/>
      <c r="AB21" s="111"/>
      <c r="AC21" s="111"/>
      <c r="AD21" s="111"/>
      <c r="AE21" s="111"/>
    </row>
    <row r="22" spans="1:31" ht="14" x14ac:dyDescent="0.15">
      <c r="A22" s="81" t="s">
        <v>107</v>
      </c>
      <c r="B22" s="32"/>
      <c r="C22" s="101">
        <v>2000</v>
      </c>
      <c r="D22" s="99"/>
      <c r="E22" s="99"/>
      <c r="F22" s="99"/>
      <c r="G22" s="100"/>
      <c r="H22" s="100"/>
      <c r="I22" s="32"/>
      <c r="J22" s="32"/>
      <c r="K22" s="32"/>
      <c r="L22" s="32"/>
      <c r="M22" s="32"/>
      <c r="N22" s="32"/>
      <c r="O22" s="32"/>
      <c r="P22" s="32"/>
      <c r="Q22" s="32"/>
      <c r="R22" s="32"/>
      <c r="S22" s="32"/>
      <c r="T22" s="82"/>
      <c r="U22" s="111"/>
      <c r="V22" s="111"/>
      <c r="W22" s="111"/>
      <c r="X22" s="111"/>
      <c r="Y22" s="111"/>
      <c r="Z22" s="111"/>
      <c r="AA22" s="111"/>
      <c r="AB22" s="111"/>
      <c r="AC22" s="111"/>
      <c r="AD22" s="111"/>
      <c r="AE22" s="111"/>
    </row>
    <row r="23" spans="1:31" ht="14" x14ac:dyDescent="0.15">
      <c r="A23" s="81" t="s">
        <v>207</v>
      </c>
      <c r="B23" s="32"/>
      <c r="C23" s="102">
        <v>0.7</v>
      </c>
      <c r="D23" s="99"/>
      <c r="E23" s="99"/>
      <c r="F23" s="99"/>
      <c r="G23" s="100"/>
      <c r="H23" s="100"/>
      <c r="I23" s="32"/>
      <c r="J23" s="32"/>
      <c r="K23" s="32"/>
      <c r="L23" s="32"/>
      <c r="M23" s="32"/>
      <c r="N23" s="32"/>
      <c r="O23" s="32"/>
      <c r="P23" s="32"/>
      <c r="Q23" s="32"/>
      <c r="R23" s="32"/>
      <c r="S23" s="32"/>
      <c r="T23" s="82"/>
      <c r="U23" s="111"/>
      <c r="V23" s="111"/>
      <c r="W23" s="111"/>
      <c r="X23" s="111"/>
      <c r="Y23" s="111"/>
      <c r="Z23" s="111"/>
      <c r="AA23" s="111"/>
      <c r="AB23" s="111"/>
      <c r="AC23" s="111"/>
      <c r="AD23" s="111"/>
      <c r="AE23" s="111"/>
    </row>
    <row r="24" spans="1:31" ht="14" x14ac:dyDescent="0.15">
      <c r="A24" s="81" t="s">
        <v>256</v>
      </c>
      <c r="B24" s="32"/>
      <c r="C24" s="102">
        <v>0.3</v>
      </c>
      <c r="D24" s="99"/>
      <c r="E24" s="99"/>
      <c r="F24" s="99"/>
      <c r="G24" s="100"/>
      <c r="H24" s="100"/>
      <c r="I24" s="32"/>
      <c r="J24" s="32"/>
      <c r="K24" s="32"/>
      <c r="L24" s="32"/>
      <c r="M24" s="32"/>
      <c r="N24" s="32"/>
      <c r="O24" s="32"/>
      <c r="P24" s="32"/>
      <c r="Q24" s="32"/>
      <c r="R24" s="32"/>
      <c r="S24" s="32"/>
      <c r="T24" s="82"/>
      <c r="U24" s="111"/>
      <c r="V24" s="111"/>
      <c r="W24" s="111"/>
      <c r="X24" s="111"/>
      <c r="Y24" s="111"/>
      <c r="Z24" s="111"/>
      <c r="AA24" s="111"/>
      <c r="AB24" s="111"/>
      <c r="AC24" s="111"/>
      <c r="AD24" s="111"/>
      <c r="AE24" s="111"/>
    </row>
    <row r="25" spans="1:31" ht="14" x14ac:dyDescent="0.15">
      <c r="A25" s="81"/>
      <c r="B25" s="32"/>
      <c r="C25" s="99"/>
      <c r="D25" s="99"/>
      <c r="E25" s="99"/>
      <c r="F25" s="99"/>
      <c r="G25" s="100"/>
      <c r="H25" s="100"/>
      <c r="I25" s="32"/>
      <c r="J25" s="32"/>
      <c r="K25" s="32"/>
      <c r="L25" s="32"/>
      <c r="M25" s="32"/>
      <c r="N25" s="32"/>
      <c r="O25" s="32"/>
      <c r="P25" s="32"/>
      <c r="Q25" s="32"/>
      <c r="R25" s="32"/>
      <c r="S25" s="32"/>
      <c r="T25" s="82"/>
      <c r="U25" s="111"/>
      <c r="V25" s="111"/>
      <c r="W25" s="111"/>
      <c r="X25" s="111"/>
      <c r="Y25" s="111"/>
      <c r="Z25" s="111"/>
      <c r="AA25" s="111"/>
      <c r="AB25" s="111"/>
      <c r="AC25" s="111"/>
      <c r="AD25" s="111"/>
      <c r="AE25" s="111"/>
    </row>
    <row r="26" spans="1:31" ht="75" x14ac:dyDescent="0.15">
      <c r="A26" s="179" t="s">
        <v>112</v>
      </c>
      <c r="B26" s="180" t="s">
        <v>108</v>
      </c>
      <c r="C26" s="186" t="s">
        <v>109</v>
      </c>
      <c r="D26" s="186" t="s">
        <v>39</v>
      </c>
      <c r="E26" s="196" t="s">
        <v>199</v>
      </c>
      <c r="F26" s="186" t="s">
        <v>258</v>
      </c>
      <c r="G26" s="186" t="s">
        <v>6</v>
      </c>
      <c r="H26" s="181" t="s">
        <v>191</v>
      </c>
      <c r="I26" s="182" t="s">
        <v>201</v>
      </c>
      <c r="J26" s="181" t="s">
        <v>192</v>
      </c>
      <c r="K26" s="183" t="s">
        <v>203</v>
      </c>
      <c r="L26" s="183" t="s">
        <v>232</v>
      </c>
      <c r="M26" s="183" t="s">
        <v>233</v>
      </c>
      <c r="N26" s="183" t="s">
        <v>234</v>
      </c>
      <c r="O26" s="184" t="s">
        <v>193</v>
      </c>
      <c r="P26" s="184" t="s">
        <v>194</v>
      </c>
      <c r="Q26" s="187" t="s">
        <v>230</v>
      </c>
      <c r="R26" s="184" t="s">
        <v>231</v>
      </c>
      <c r="S26" s="188" t="s">
        <v>129</v>
      </c>
      <c r="T26" s="185" t="s">
        <v>130</v>
      </c>
      <c r="U26" s="111"/>
      <c r="V26" s="111"/>
      <c r="W26" s="111"/>
      <c r="X26" s="111"/>
      <c r="Y26" s="111"/>
      <c r="Z26" s="111"/>
      <c r="AA26" s="111"/>
      <c r="AB26" s="111"/>
      <c r="AC26" s="111"/>
      <c r="AD26" s="111"/>
      <c r="AE26" s="111"/>
    </row>
    <row r="27" spans="1:31" ht="14" x14ac:dyDescent="0.15">
      <c r="A27" s="83" t="str">
        <f>'Tariffs 2018'!K7</f>
        <v>ActewAGL</v>
      </c>
      <c r="B27" s="15" t="str">
        <f>'Tariffs 2018'!L7</f>
        <v>Home plan Reward No Exit Fee</v>
      </c>
      <c r="C27" s="28">
        <f>91*'Tariffs 2018'!M7/100</f>
        <v>88.724999999999994</v>
      </c>
      <c r="D27" s="28">
        <f>($C$22*$C$23)*'Tariffs 2018'!N7/100</f>
        <v>318.64000000000004</v>
      </c>
      <c r="E27" s="28">
        <v>0</v>
      </c>
      <c r="F27" s="28">
        <f>($C$22*$C$24)*'Tariffs 2018'!AE7/100</f>
        <v>84.78</v>
      </c>
      <c r="G27" s="28">
        <f>SUM(C27:F27)</f>
        <v>492.14499999999998</v>
      </c>
      <c r="H27" s="28">
        <f>(G27-C27)*4</f>
        <v>1613.6799999999998</v>
      </c>
      <c r="I27" s="84">
        <f t="shared" ref="I27:I29" si="7">G27*4</f>
        <v>1968.58</v>
      </c>
      <c r="J27" s="85">
        <f t="shared" ref="J27:J29" si="8">I27*1.1</f>
        <v>2165.4380000000001</v>
      </c>
      <c r="K27" s="15">
        <f>'Tariffs 2018'!AT7</f>
        <v>0</v>
      </c>
      <c r="L27" s="15">
        <f>'Tariffs 2018'!AU7</f>
        <v>12</v>
      </c>
      <c r="M27" s="15">
        <f>'Tariffs 2018'!AV7</f>
        <v>0</v>
      </c>
      <c r="N27" s="15">
        <f>'Tariffs 2018'!AW7</f>
        <v>0</v>
      </c>
      <c r="O27" s="85">
        <f>I27-(H27*L27/100)</f>
        <v>1774.9384</v>
      </c>
      <c r="P27" s="85">
        <f>O27</f>
        <v>1774.9384</v>
      </c>
      <c r="Q27" s="86">
        <f>O27*1.1</f>
        <v>1952.4322400000001</v>
      </c>
      <c r="R27" s="86">
        <f>P27*1.1</f>
        <v>1952.4322400000001</v>
      </c>
      <c r="S27" s="87">
        <f>'Tariffs 2018'!BD7</f>
        <v>0</v>
      </c>
      <c r="T27" s="88" t="str">
        <f>'Tariffs 2018'!BE7</f>
        <v>n</v>
      </c>
      <c r="U27" s="111"/>
      <c r="V27" s="111"/>
      <c r="W27" s="111"/>
      <c r="X27" s="111"/>
      <c r="Y27" s="111"/>
      <c r="Z27" s="111"/>
      <c r="AA27" s="111"/>
      <c r="AB27" s="111"/>
      <c r="AC27" s="111"/>
      <c r="AD27" s="111"/>
      <c r="AE27" s="111"/>
    </row>
    <row r="28" spans="1:31" ht="14" x14ac:dyDescent="0.15">
      <c r="A28" s="83" t="str">
        <f>'Tariffs 2018'!K8</f>
        <v>EnergyAustralia</v>
      </c>
      <c r="B28" s="15" t="str">
        <f>'Tariffs 2018'!L8</f>
        <v xml:space="preserve">Flexi Saver </v>
      </c>
      <c r="C28" s="28">
        <f>91*'Tariffs 2018'!M8/100</f>
        <v>67.704000000000008</v>
      </c>
      <c r="D28" s="28">
        <f>($C$22*$C$23)*'Tariffs 2018'!N8/100</f>
        <v>300.3</v>
      </c>
      <c r="E28" s="28">
        <v>0</v>
      </c>
      <c r="F28" s="28">
        <f>($C$22*$C$24)*'Tariffs 2018'!AE8/100</f>
        <v>70.08</v>
      </c>
      <c r="G28" s="28">
        <f t="shared" ref="G28:G29" si="9">SUM(C28:F28)</f>
        <v>438.084</v>
      </c>
      <c r="H28" s="28">
        <f>(G28-C28)*4</f>
        <v>1481.52</v>
      </c>
      <c r="I28" s="84">
        <f t="shared" si="7"/>
        <v>1752.336</v>
      </c>
      <c r="J28" s="85">
        <f t="shared" si="8"/>
        <v>1927.5696000000003</v>
      </c>
      <c r="K28" s="15">
        <f>'Tariffs 2018'!AT8</f>
        <v>0</v>
      </c>
      <c r="L28" s="15">
        <f>'Tariffs 2018'!AU8</f>
        <v>0</v>
      </c>
      <c r="M28" s="15">
        <f>'Tariffs 2018'!AV8</f>
        <v>0</v>
      </c>
      <c r="N28" s="15">
        <f>'Tariffs 2018'!AW8</f>
        <v>11</v>
      </c>
      <c r="O28" s="85">
        <f>I28</f>
        <v>1752.336</v>
      </c>
      <c r="P28" s="85">
        <f>O28-(H28*N28/100)</f>
        <v>1589.3688</v>
      </c>
      <c r="Q28" s="86">
        <f t="shared" ref="Q28:R29" si="10">O28*1.1</f>
        <v>1927.5696000000003</v>
      </c>
      <c r="R28" s="86">
        <f t="shared" si="10"/>
        <v>1748.3056800000002</v>
      </c>
      <c r="S28" s="87">
        <f>'Tariffs 2018'!BD8</f>
        <v>0</v>
      </c>
      <c r="T28" s="88" t="str">
        <f>'Tariffs 2018'!BE8</f>
        <v>n</v>
      </c>
      <c r="U28" s="111"/>
      <c r="V28" s="111"/>
      <c r="W28" s="111"/>
      <c r="X28" s="111"/>
      <c r="Y28" s="111"/>
      <c r="Z28" s="111"/>
      <c r="AA28" s="111"/>
      <c r="AB28" s="111"/>
      <c r="AC28" s="111"/>
      <c r="AD28" s="111"/>
      <c r="AE28" s="111"/>
    </row>
    <row r="29" spans="1:31" ht="15" thickBot="1" x14ac:dyDescent="0.2">
      <c r="A29" s="89" t="str">
        <f>'Tariffs 2018'!K9</f>
        <v>Origin Energy</v>
      </c>
      <c r="B29" s="90" t="str">
        <f>'Tariffs 2018'!L9</f>
        <v>Saver</v>
      </c>
      <c r="C29" s="91">
        <f>91*'Tariffs 2018'!M9/100</f>
        <v>78.660399999999996</v>
      </c>
      <c r="D29" s="91">
        <f>($C$22*$C$23)*'Tariffs 2018'!N9/100</f>
        <v>293.85999999999996</v>
      </c>
      <c r="E29" s="91">
        <v>0</v>
      </c>
      <c r="F29" s="91">
        <f>($C$22*$C$24)*'Tariffs 2018'!AE9/100</f>
        <v>76.02</v>
      </c>
      <c r="G29" s="91">
        <f t="shared" si="9"/>
        <v>448.54039999999992</v>
      </c>
      <c r="H29" s="91">
        <f>(G29-C29)*4</f>
        <v>1479.5199999999998</v>
      </c>
      <c r="I29" s="92">
        <f t="shared" si="7"/>
        <v>1794.1615999999997</v>
      </c>
      <c r="J29" s="93">
        <f t="shared" si="8"/>
        <v>1973.5777599999999</v>
      </c>
      <c r="K29" s="90">
        <f>'Tariffs 2018'!AT9</f>
        <v>0</v>
      </c>
      <c r="L29" s="90">
        <f>'Tariffs 2018'!AU9</f>
        <v>0</v>
      </c>
      <c r="M29" s="90">
        <f>'Tariffs 2018'!AV9</f>
        <v>0</v>
      </c>
      <c r="N29" s="90">
        <f>'Tariffs 2018'!AW9</f>
        <v>10</v>
      </c>
      <c r="O29" s="93">
        <f>I29</f>
        <v>1794.1615999999997</v>
      </c>
      <c r="P29" s="93">
        <f>O29-(H29*N29/100)</f>
        <v>1646.2095999999997</v>
      </c>
      <c r="Q29" s="94">
        <f t="shared" si="10"/>
        <v>1973.5777599999999</v>
      </c>
      <c r="R29" s="94">
        <f t="shared" si="10"/>
        <v>1810.8305599999999</v>
      </c>
      <c r="S29" s="95">
        <f>'Tariffs 2018'!BD9</f>
        <v>0</v>
      </c>
      <c r="T29" s="96" t="str">
        <f>'Tariffs 2018'!BE9</f>
        <v>n</v>
      </c>
      <c r="U29" s="111"/>
      <c r="V29" s="111"/>
      <c r="W29" s="111"/>
      <c r="X29" s="111"/>
      <c r="Y29" s="111"/>
      <c r="Z29" s="111"/>
      <c r="AA29" s="111"/>
      <c r="AB29" s="111"/>
      <c r="AC29" s="111"/>
      <c r="AD29" s="111"/>
      <c r="AE29" s="111"/>
    </row>
    <row r="30" spans="1:31" ht="14" x14ac:dyDescent="0.15">
      <c r="U30" s="111"/>
      <c r="V30" s="111"/>
      <c r="W30" s="111"/>
      <c r="X30" s="111"/>
      <c r="Y30" s="111"/>
      <c r="Z30" s="111"/>
      <c r="AA30" s="111"/>
      <c r="AB30" s="111"/>
      <c r="AC30" s="111"/>
      <c r="AD30" s="111"/>
      <c r="AE30" s="111"/>
    </row>
    <row r="31" spans="1:31" ht="15" thickBot="1" x14ac:dyDescent="0.2">
      <c r="U31" s="111"/>
      <c r="V31" s="111"/>
      <c r="W31" s="111"/>
      <c r="X31" s="111"/>
      <c r="Y31" s="111"/>
      <c r="Z31" s="111"/>
      <c r="AA31" s="111"/>
      <c r="AB31" s="111"/>
      <c r="AC31" s="111"/>
      <c r="AD31" s="111"/>
      <c r="AE31" s="111"/>
    </row>
    <row r="32" spans="1:31" ht="14" x14ac:dyDescent="0.15">
      <c r="A32" s="78" t="s">
        <v>227</v>
      </c>
      <c r="B32" s="79"/>
      <c r="C32" s="79"/>
      <c r="D32" s="79"/>
      <c r="E32" s="79"/>
      <c r="F32" s="79"/>
      <c r="G32" s="79"/>
      <c r="H32" s="79"/>
      <c r="I32" s="79"/>
      <c r="J32" s="79"/>
      <c r="K32" s="79"/>
      <c r="L32" s="79"/>
      <c r="M32" s="79"/>
      <c r="N32" s="79"/>
      <c r="O32" s="79"/>
      <c r="P32" s="79"/>
      <c r="Q32" s="79"/>
      <c r="R32" s="79"/>
      <c r="S32" s="79"/>
      <c r="T32" s="80"/>
      <c r="U32" s="111"/>
      <c r="V32" s="111"/>
      <c r="W32" s="111"/>
      <c r="X32" s="111"/>
      <c r="Y32" s="111"/>
      <c r="Z32" s="111"/>
      <c r="AA32" s="111"/>
      <c r="AB32" s="111"/>
      <c r="AC32" s="111"/>
      <c r="AD32" s="111"/>
      <c r="AE32" s="111"/>
    </row>
    <row r="33" spans="1:31" ht="14" x14ac:dyDescent="0.15">
      <c r="A33" s="81" t="s">
        <v>107</v>
      </c>
      <c r="B33" s="32"/>
      <c r="C33" s="101">
        <v>2000</v>
      </c>
      <c r="D33" s="32"/>
      <c r="E33" s="32"/>
      <c r="F33" s="32"/>
      <c r="G33" s="32"/>
      <c r="H33" s="32"/>
      <c r="I33" s="32"/>
      <c r="J33" s="32"/>
      <c r="K33" s="32"/>
      <c r="L33" s="32"/>
      <c r="M33" s="32"/>
      <c r="N33" s="32"/>
      <c r="O33" s="32"/>
      <c r="P33" s="32"/>
      <c r="Q33" s="32"/>
      <c r="R33" s="32"/>
      <c r="S33" s="32"/>
      <c r="T33" s="82"/>
      <c r="U33" s="111"/>
      <c r="V33" s="111"/>
      <c r="W33" s="111"/>
      <c r="X33" s="111"/>
      <c r="Y33" s="111"/>
      <c r="Z33" s="111"/>
      <c r="AA33" s="111"/>
      <c r="AB33" s="111"/>
      <c r="AC33" s="111"/>
      <c r="AD33" s="111"/>
      <c r="AE33" s="111"/>
    </row>
    <row r="34" spans="1:31" ht="14" x14ac:dyDescent="0.15">
      <c r="A34" s="81" t="s">
        <v>207</v>
      </c>
      <c r="B34" s="32"/>
      <c r="C34" s="102">
        <v>0.2</v>
      </c>
      <c r="D34" s="32"/>
      <c r="E34" s="32"/>
      <c r="F34" s="32"/>
      <c r="G34" s="32"/>
      <c r="H34" s="32"/>
      <c r="I34" s="32"/>
      <c r="J34" s="32"/>
      <c r="K34" s="32"/>
      <c r="L34" s="32"/>
      <c r="M34" s="32"/>
      <c r="N34" s="32"/>
      <c r="O34" s="32"/>
      <c r="P34" s="32"/>
      <c r="Q34" s="32"/>
      <c r="R34" s="32"/>
      <c r="S34" s="32"/>
      <c r="T34" s="82"/>
      <c r="U34" s="111"/>
      <c r="V34" s="111"/>
      <c r="W34" s="111"/>
      <c r="X34" s="111"/>
      <c r="Y34" s="111"/>
      <c r="Z34" s="111"/>
      <c r="AA34" s="111"/>
      <c r="AB34" s="111"/>
      <c r="AC34" s="111"/>
      <c r="AD34" s="111"/>
      <c r="AE34" s="111"/>
    </row>
    <row r="35" spans="1:31" ht="14" x14ac:dyDescent="0.15">
      <c r="A35" s="81" t="s">
        <v>187</v>
      </c>
      <c r="B35" s="32"/>
      <c r="C35" s="102">
        <v>0.5</v>
      </c>
      <c r="D35" s="32"/>
      <c r="E35" s="32"/>
      <c r="F35" s="32"/>
      <c r="G35" s="32"/>
      <c r="H35" s="32"/>
      <c r="I35" s="32"/>
      <c r="J35" s="32"/>
      <c r="K35" s="32"/>
      <c r="L35" s="32"/>
      <c r="M35" s="32"/>
      <c r="N35" s="32"/>
      <c r="O35" s="32"/>
      <c r="P35" s="32"/>
      <c r="Q35" s="32"/>
      <c r="R35" s="32"/>
      <c r="S35" s="32"/>
      <c r="T35" s="82"/>
      <c r="U35" s="111"/>
      <c r="V35" s="111"/>
      <c r="W35" s="111"/>
      <c r="X35" s="111"/>
      <c r="Y35" s="111"/>
      <c r="Z35" s="111"/>
      <c r="AA35" s="111"/>
      <c r="AB35" s="111"/>
      <c r="AC35" s="111"/>
      <c r="AD35" s="111"/>
      <c r="AE35" s="111"/>
    </row>
    <row r="36" spans="1:31" ht="14" x14ac:dyDescent="0.15">
      <c r="A36" s="81" t="s">
        <v>208</v>
      </c>
      <c r="B36" s="32"/>
      <c r="C36" s="102">
        <v>0.3</v>
      </c>
      <c r="D36" s="32"/>
      <c r="E36" s="32"/>
      <c r="F36" s="32"/>
      <c r="G36" s="32"/>
      <c r="H36" s="32"/>
      <c r="I36" s="32"/>
      <c r="J36" s="32"/>
      <c r="K36" s="32"/>
      <c r="L36" s="32"/>
      <c r="M36" s="32"/>
      <c r="N36" s="32"/>
      <c r="O36" s="32"/>
      <c r="P36" s="32"/>
      <c r="Q36" s="32"/>
      <c r="R36" s="32"/>
      <c r="S36" s="32"/>
      <c r="T36" s="82"/>
      <c r="U36" s="111"/>
      <c r="V36" s="111"/>
      <c r="W36" s="111"/>
      <c r="X36" s="111"/>
      <c r="Y36" s="111"/>
      <c r="Z36" s="111"/>
      <c r="AA36" s="111"/>
      <c r="AB36" s="111"/>
      <c r="AC36" s="111"/>
      <c r="AD36" s="111"/>
      <c r="AE36" s="111"/>
    </row>
    <row r="37" spans="1:31" ht="14" x14ac:dyDescent="0.15">
      <c r="A37" s="81"/>
      <c r="B37" s="32"/>
      <c r="C37" s="32"/>
      <c r="D37" s="32"/>
      <c r="E37" s="32"/>
      <c r="F37" s="32"/>
      <c r="G37" s="32"/>
      <c r="H37" s="32"/>
      <c r="I37" s="32"/>
      <c r="J37" s="32"/>
      <c r="K37" s="32"/>
      <c r="L37" s="32"/>
      <c r="M37" s="32"/>
      <c r="N37" s="32"/>
      <c r="O37" s="32"/>
      <c r="P37" s="32"/>
      <c r="Q37" s="32"/>
      <c r="R37" s="32"/>
      <c r="S37" s="32"/>
      <c r="T37" s="82"/>
      <c r="U37" s="111"/>
      <c r="V37" s="111"/>
      <c r="W37" s="111"/>
      <c r="X37" s="111"/>
      <c r="Y37" s="111"/>
      <c r="Z37" s="111"/>
      <c r="AA37" s="111"/>
      <c r="AB37" s="111"/>
      <c r="AC37" s="111"/>
      <c r="AD37" s="111"/>
      <c r="AE37" s="111"/>
    </row>
    <row r="38" spans="1:31" ht="75" x14ac:dyDescent="0.15">
      <c r="A38" s="179" t="s">
        <v>112</v>
      </c>
      <c r="B38" s="180" t="s">
        <v>108</v>
      </c>
      <c r="C38" s="186" t="s">
        <v>109</v>
      </c>
      <c r="D38" s="186" t="s">
        <v>39</v>
      </c>
      <c r="E38" s="186" t="s">
        <v>189</v>
      </c>
      <c r="F38" s="186" t="s">
        <v>190</v>
      </c>
      <c r="G38" s="186" t="s">
        <v>6</v>
      </c>
      <c r="H38" s="181" t="s">
        <v>191</v>
      </c>
      <c r="I38" s="182" t="s">
        <v>201</v>
      </c>
      <c r="J38" s="181" t="s">
        <v>192</v>
      </c>
      <c r="K38" s="183" t="s">
        <v>203</v>
      </c>
      <c r="L38" s="183" t="s">
        <v>232</v>
      </c>
      <c r="M38" s="183" t="s">
        <v>233</v>
      </c>
      <c r="N38" s="183" t="s">
        <v>234</v>
      </c>
      <c r="O38" s="184" t="s">
        <v>193</v>
      </c>
      <c r="P38" s="184" t="s">
        <v>194</v>
      </c>
      <c r="Q38" s="184" t="s">
        <v>230</v>
      </c>
      <c r="R38" s="184" t="s">
        <v>231</v>
      </c>
      <c r="S38" s="183" t="s">
        <v>129</v>
      </c>
      <c r="T38" s="185" t="s">
        <v>130</v>
      </c>
      <c r="U38" s="111"/>
      <c r="V38" s="111"/>
      <c r="W38" s="111"/>
      <c r="X38" s="111"/>
      <c r="Y38" s="111"/>
      <c r="Z38" s="111"/>
      <c r="AA38" s="111"/>
      <c r="AB38" s="111"/>
      <c r="AC38" s="111"/>
      <c r="AD38" s="111"/>
      <c r="AE38" s="111"/>
    </row>
    <row r="39" spans="1:31" ht="14" x14ac:dyDescent="0.15">
      <c r="A39" s="83" t="str">
        <f>'Tariffs 2018'!K10</f>
        <v>ActewAGL</v>
      </c>
      <c r="B39" s="15" t="str">
        <f>'Tariffs 2018'!L10</f>
        <v>Home plan Reward No Exit Fee</v>
      </c>
      <c r="C39" s="28">
        <f>91*'Tariffs 2018'!M10/100</f>
        <v>88.724999999999994</v>
      </c>
      <c r="D39" s="28">
        <f>($C$33*$C$34)*'Tariffs 2018'!N10/100</f>
        <v>118.24</v>
      </c>
      <c r="E39" s="28">
        <f>($C$33*$C$35)*'Tariffs 2018'!AH10/100</f>
        <v>212.5</v>
      </c>
      <c r="F39" s="28">
        <f>($C$33*$C$36)*'Tariffs 2018'!W10/100</f>
        <v>101.64</v>
      </c>
      <c r="G39" s="28">
        <f>SUM(C39:F39)</f>
        <v>521.10500000000002</v>
      </c>
      <c r="H39" s="28">
        <f>(G39-C39)*4</f>
        <v>1729.52</v>
      </c>
      <c r="I39" s="84">
        <f t="shared" ref="I39:I41" si="11">G39*4</f>
        <v>2084.42</v>
      </c>
      <c r="J39" s="85">
        <f t="shared" ref="J39:J41" si="12">I39*1.1</f>
        <v>2292.8620000000001</v>
      </c>
      <c r="K39" s="15">
        <f>'Tariffs 2018'!AT10</f>
        <v>0</v>
      </c>
      <c r="L39" s="15">
        <f>'Tariffs 2018'!AU10</f>
        <v>12</v>
      </c>
      <c r="M39" s="15">
        <f>'Tariffs 2018'!AV10</f>
        <v>0</v>
      </c>
      <c r="N39" s="15">
        <f>'Tariffs 2018'!AW10</f>
        <v>0</v>
      </c>
      <c r="O39" s="85">
        <f>I39-(H39*L39/100)</f>
        <v>1876.8776</v>
      </c>
      <c r="P39" s="85">
        <f>O39</f>
        <v>1876.8776</v>
      </c>
      <c r="Q39" s="86">
        <f>O39*1.1</f>
        <v>2064.5653600000001</v>
      </c>
      <c r="R39" s="86">
        <f>P39*1.1</f>
        <v>2064.5653600000001</v>
      </c>
      <c r="S39" s="87">
        <f>'Tariffs 2018'!BD10</f>
        <v>0</v>
      </c>
      <c r="T39" s="88" t="str">
        <f>'Tariffs 2018'!BE10</f>
        <v>n</v>
      </c>
      <c r="U39" s="111"/>
      <c r="V39" s="111"/>
      <c r="W39" s="111"/>
      <c r="X39" s="111"/>
      <c r="Y39" s="111"/>
      <c r="Z39" s="111"/>
      <c r="AA39" s="111"/>
      <c r="AB39" s="111"/>
      <c r="AC39" s="111"/>
      <c r="AD39" s="111"/>
      <c r="AE39" s="111"/>
    </row>
    <row r="40" spans="1:31" ht="14" x14ac:dyDescent="0.15">
      <c r="A40" s="83" t="str">
        <f>'Tariffs 2018'!K11</f>
        <v>EnergyAustralia</v>
      </c>
      <c r="B40" s="15" t="str">
        <f>'Tariffs 2018'!L11</f>
        <v xml:space="preserve">Flexi Saver </v>
      </c>
      <c r="C40" s="28">
        <f>91*'Tariffs 2018'!M11/100</f>
        <v>66.430000000000007</v>
      </c>
      <c r="D40" s="28">
        <f>($C$33*$C$34)*'Tariffs 2018'!N11/100</f>
        <v>109.8</v>
      </c>
      <c r="E40" s="28">
        <f>($C$33*$C$35)*'Tariffs 2018'!AH11/100</f>
        <v>189.7</v>
      </c>
      <c r="F40" s="28">
        <f>($C$33*$C$36)*'Tariffs 2018'!W11/100</f>
        <v>86.52</v>
      </c>
      <c r="G40" s="28">
        <f t="shared" ref="G40:G41" si="13">SUM(C40:F40)</f>
        <v>452.45</v>
      </c>
      <c r="H40" s="28">
        <f>(G40-C40)*4</f>
        <v>1544.08</v>
      </c>
      <c r="I40" s="84">
        <f t="shared" si="11"/>
        <v>1809.8</v>
      </c>
      <c r="J40" s="85">
        <f t="shared" si="12"/>
        <v>1990.7800000000002</v>
      </c>
      <c r="K40" s="15">
        <f>'Tariffs 2018'!AT11</f>
        <v>0</v>
      </c>
      <c r="L40" s="15">
        <f>'Tariffs 2018'!AU11</f>
        <v>0</v>
      </c>
      <c r="M40" s="15">
        <f>'Tariffs 2018'!AV11</f>
        <v>0</v>
      </c>
      <c r="N40" s="15">
        <f>'Tariffs 2018'!AW11</f>
        <v>11</v>
      </c>
      <c r="O40" s="85">
        <f>I40</f>
        <v>1809.8</v>
      </c>
      <c r="P40" s="85">
        <f>O40-(H40*N40/100)</f>
        <v>1639.9512</v>
      </c>
      <c r="Q40" s="86">
        <f t="shared" ref="Q40:R41" si="14">O40*1.1</f>
        <v>1990.7800000000002</v>
      </c>
      <c r="R40" s="86">
        <f t="shared" si="14"/>
        <v>1803.94632</v>
      </c>
      <c r="S40" s="87">
        <f>'Tariffs 2018'!BD11</f>
        <v>0</v>
      </c>
      <c r="T40" s="88" t="str">
        <f>'Tariffs 2018'!BE11</f>
        <v>n</v>
      </c>
      <c r="U40" s="111"/>
      <c r="V40" s="111"/>
      <c r="W40" s="111"/>
      <c r="X40" s="111"/>
      <c r="Y40" s="111"/>
      <c r="Z40" s="111"/>
      <c r="AA40" s="111"/>
      <c r="AB40" s="111"/>
      <c r="AC40" s="111"/>
      <c r="AD40" s="111"/>
      <c r="AE40" s="111"/>
    </row>
    <row r="41" spans="1:31" ht="15" thickBot="1" x14ac:dyDescent="0.2">
      <c r="A41" s="89" t="str">
        <f>'Tariffs 2018'!K12</f>
        <v>Origin Energy</v>
      </c>
      <c r="B41" s="90" t="str">
        <f>'Tariffs 2018'!L12</f>
        <v>Saver</v>
      </c>
      <c r="C41" s="91">
        <f>91*'Tariffs 2018'!M12/100</f>
        <v>78.660399999999996</v>
      </c>
      <c r="D41" s="91">
        <f>($C$33*$C$34)*'Tariffs 2018'!N12/100</f>
        <v>107.56</v>
      </c>
      <c r="E41" s="91">
        <f>($C$33*$C$35)*'Tariffs 2018'!AH12/100</f>
        <v>191.9</v>
      </c>
      <c r="F41" s="91">
        <f>($C$33*$C$36)*'Tariffs 2018'!W12/100</f>
        <v>90.78</v>
      </c>
      <c r="G41" s="91">
        <f t="shared" si="13"/>
        <v>468.90039999999999</v>
      </c>
      <c r="H41" s="91">
        <f>(G41-C41)*4</f>
        <v>1560.96</v>
      </c>
      <c r="I41" s="92">
        <f t="shared" si="11"/>
        <v>1875.6016</v>
      </c>
      <c r="J41" s="93">
        <f t="shared" si="12"/>
        <v>2063.16176</v>
      </c>
      <c r="K41" s="90">
        <f>'Tariffs 2018'!AT12</f>
        <v>0</v>
      </c>
      <c r="L41" s="90">
        <f>'Tariffs 2018'!AU12</f>
        <v>0</v>
      </c>
      <c r="M41" s="90">
        <f>'Tariffs 2018'!AV12</f>
        <v>0</v>
      </c>
      <c r="N41" s="90">
        <f>'Tariffs 2018'!AW12</f>
        <v>10</v>
      </c>
      <c r="O41" s="93">
        <f>I41</f>
        <v>1875.6016</v>
      </c>
      <c r="P41" s="93">
        <f>O41-(H41*N41/100)</f>
        <v>1719.5056</v>
      </c>
      <c r="Q41" s="94">
        <f t="shared" si="14"/>
        <v>2063.16176</v>
      </c>
      <c r="R41" s="94">
        <f t="shared" si="14"/>
        <v>1891.4561600000002</v>
      </c>
      <c r="S41" s="95">
        <f>'Tariffs 2018'!BD12</f>
        <v>0</v>
      </c>
      <c r="T41" s="96" t="str">
        <f>'Tariffs 2018'!BE12</f>
        <v>n</v>
      </c>
      <c r="U41" s="111"/>
      <c r="V41" s="111"/>
      <c r="W41" s="111"/>
      <c r="X41" s="111"/>
      <c r="Y41" s="111"/>
      <c r="Z41" s="111"/>
      <c r="AA41" s="111"/>
      <c r="AB41" s="111"/>
      <c r="AC41" s="111"/>
      <c r="AD41" s="111"/>
      <c r="AE41" s="111"/>
    </row>
    <row r="42" spans="1:31" ht="14" x14ac:dyDescent="0.15">
      <c r="U42" s="111"/>
      <c r="V42" s="111"/>
      <c r="W42" s="111"/>
      <c r="X42" s="111"/>
      <c r="Y42" s="111"/>
      <c r="Z42" s="111"/>
      <c r="AA42" s="111"/>
      <c r="AB42" s="111"/>
      <c r="AC42" s="111"/>
      <c r="AD42" s="111"/>
      <c r="AE42" s="111"/>
    </row>
    <row r="43" spans="1:31" ht="14" x14ac:dyDescent="0.15">
      <c r="U43" s="111"/>
      <c r="V43" s="111"/>
      <c r="W43" s="111"/>
      <c r="X43" s="111"/>
      <c r="Y43" s="111"/>
      <c r="Z43" s="111"/>
      <c r="AA43" s="111"/>
      <c r="AB43" s="111"/>
      <c r="AC43" s="111"/>
      <c r="AD43" s="111"/>
      <c r="AE43" s="111"/>
    </row>
    <row r="44" spans="1:31" ht="14" x14ac:dyDescent="0.15">
      <c r="U44" s="111"/>
      <c r="V44" s="111"/>
      <c r="W44" s="111"/>
      <c r="X44" s="111"/>
      <c r="Y44" s="111"/>
      <c r="Z44" s="111"/>
      <c r="AA44" s="111"/>
      <c r="AB44" s="111"/>
      <c r="AC44" s="111"/>
      <c r="AD44" s="111"/>
      <c r="AE44" s="111"/>
    </row>
    <row r="45" spans="1:31" ht="14" x14ac:dyDescent="0.15">
      <c r="U45" s="111"/>
      <c r="V45" s="111"/>
      <c r="W45" s="111"/>
      <c r="X45" s="111"/>
      <c r="Y45" s="111"/>
      <c r="Z45" s="111"/>
      <c r="AA45" s="111"/>
      <c r="AB45" s="111"/>
      <c r="AC45" s="111"/>
      <c r="AD45" s="111"/>
      <c r="AE45" s="111"/>
    </row>
    <row r="46" spans="1:31" ht="14" x14ac:dyDescent="0.15">
      <c r="U46" s="111"/>
      <c r="V46" s="111"/>
      <c r="W46" s="111"/>
      <c r="X46" s="111"/>
      <c r="Y46" s="111"/>
      <c r="Z46" s="111"/>
      <c r="AA46" s="111"/>
      <c r="AB46" s="111"/>
      <c r="AC46" s="111"/>
      <c r="AD46" s="111"/>
      <c r="AE46" s="111"/>
    </row>
    <row r="47" spans="1:31" ht="14" x14ac:dyDescent="0.15">
      <c r="U47" s="111"/>
      <c r="V47" s="111"/>
      <c r="W47" s="111"/>
      <c r="X47" s="111"/>
      <c r="Y47" s="111"/>
      <c r="Z47" s="111"/>
      <c r="AA47" s="111"/>
      <c r="AB47" s="111"/>
      <c r="AC47" s="111"/>
      <c r="AD47" s="111"/>
      <c r="AE47" s="111"/>
    </row>
    <row r="48" spans="1:31" ht="14" x14ac:dyDescent="0.15">
      <c r="U48" s="111"/>
      <c r="V48" s="111"/>
      <c r="W48" s="111"/>
      <c r="X48" s="111"/>
      <c r="Y48" s="111"/>
      <c r="Z48" s="111"/>
      <c r="AA48" s="111"/>
      <c r="AB48" s="111"/>
      <c r="AC48" s="111"/>
      <c r="AD48" s="111"/>
      <c r="AE48" s="111"/>
    </row>
    <row r="49" spans="21:31" ht="14" x14ac:dyDescent="0.15">
      <c r="U49" s="111"/>
      <c r="V49" s="111"/>
      <c r="W49" s="111"/>
      <c r="X49" s="111"/>
      <c r="Y49" s="111"/>
      <c r="Z49" s="111"/>
      <c r="AA49" s="111"/>
      <c r="AB49" s="111"/>
      <c r="AC49" s="111"/>
      <c r="AD49" s="111"/>
      <c r="AE49" s="111"/>
    </row>
    <row r="50" spans="21:31" ht="14" x14ac:dyDescent="0.15">
      <c r="U50" s="111"/>
      <c r="V50" s="111"/>
      <c r="W50" s="111"/>
      <c r="X50" s="111"/>
      <c r="Y50" s="111"/>
      <c r="Z50" s="111"/>
      <c r="AA50" s="111"/>
      <c r="AB50" s="111"/>
      <c r="AC50" s="111"/>
      <c r="AD50" s="111"/>
      <c r="AE50" s="111"/>
    </row>
    <row r="51" spans="21:31" ht="14" x14ac:dyDescent="0.15">
      <c r="U51" s="111"/>
      <c r="V51" s="111"/>
      <c r="W51" s="111"/>
      <c r="X51" s="111"/>
      <c r="Y51" s="111"/>
      <c r="Z51" s="111"/>
      <c r="AA51" s="111"/>
      <c r="AB51" s="111"/>
      <c r="AC51" s="111"/>
      <c r="AD51" s="111"/>
      <c r="AE51" s="111"/>
    </row>
    <row r="52" spans="21:31" ht="14" x14ac:dyDescent="0.15">
      <c r="U52" s="111"/>
      <c r="V52" s="111"/>
      <c r="W52" s="111"/>
      <c r="X52" s="111"/>
      <c r="Y52" s="111"/>
      <c r="Z52" s="111"/>
      <c r="AA52" s="111"/>
      <c r="AB52" s="111"/>
      <c r="AC52" s="111"/>
      <c r="AD52" s="111"/>
      <c r="AE52" s="111"/>
    </row>
    <row r="53" spans="21:31" ht="14" x14ac:dyDescent="0.15">
      <c r="U53" s="111"/>
      <c r="V53" s="111"/>
      <c r="W53" s="111"/>
      <c r="X53" s="111"/>
      <c r="Y53" s="111"/>
      <c r="Z53" s="111"/>
      <c r="AA53" s="111"/>
      <c r="AB53" s="111"/>
      <c r="AC53" s="111"/>
      <c r="AD53" s="111"/>
      <c r="AE53" s="111"/>
    </row>
    <row r="54" spans="21:31" ht="14" x14ac:dyDescent="0.15">
      <c r="U54" s="111"/>
      <c r="V54" s="111"/>
      <c r="W54" s="111"/>
      <c r="X54" s="111"/>
      <c r="Y54" s="111"/>
      <c r="Z54" s="111"/>
      <c r="AA54" s="111"/>
      <c r="AB54" s="111"/>
      <c r="AC54" s="111"/>
      <c r="AD54" s="111"/>
      <c r="AE54" s="111"/>
    </row>
    <row r="55" spans="21:31" ht="14" x14ac:dyDescent="0.15">
      <c r="U55" s="111"/>
      <c r="V55" s="111"/>
      <c r="W55" s="111"/>
      <c r="X55" s="111"/>
      <c r="Y55" s="111"/>
      <c r="Z55" s="111"/>
      <c r="AA55" s="111"/>
      <c r="AB55" s="111"/>
      <c r="AC55" s="111"/>
      <c r="AD55" s="111"/>
      <c r="AE55" s="111"/>
    </row>
    <row r="56" spans="21:31" ht="14" x14ac:dyDescent="0.15">
      <c r="U56" s="111"/>
      <c r="V56" s="111"/>
      <c r="W56" s="111"/>
      <c r="X56" s="111"/>
      <c r="Y56" s="111"/>
      <c r="Z56" s="111"/>
      <c r="AA56" s="111"/>
      <c r="AB56" s="111"/>
      <c r="AC56" s="111"/>
      <c r="AD56" s="111"/>
      <c r="AE56" s="111"/>
    </row>
    <row r="57" spans="21:31" ht="14" x14ac:dyDescent="0.15">
      <c r="U57" s="111"/>
      <c r="V57" s="111"/>
      <c r="W57" s="111"/>
      <c r="X57" s="111"/>
      <c r="Y57" s="111"/>
      <c r="Z57" s="111"/>
      <c r="AA57" s="111"/>
      <c r="AB57" s="111"/>
      <c r="AC57" s="111"/>
      <c r="AD57" s="111"/>
      <c r="AE57" s="111"/>
    </row>
    <row r="58" spans="21:31" ht="14" x14ac:dyDescent="0.15">
      <c r="U58" s="111"/>
      <c r="V58" s="111"/>
      <c r="W58" s="111"/>
      <c r="X58" s="111"/>
      <c r="Y58" s="111"/>
      <c r="Z58" s="111"/>
      <c r="AA58" s="111"/>
      <c r="AB58" s="111"/>
      <c r="AC58" s="111"/>
      <c r="AD58" s="111"/>
      <c r="AE58" s="111"/>
    </row>
    <row r="59" spans="21:31" ht="14" x14ac:dyDescent="0.15">
      <c r="U59" s="111"/>
      <c r="V59" s="111"/>
      <c r="W59" s="111"/>
      <c r="X59" s="111"/>
      <c r="Y59" s="111"/>
      <c r="Z59" s="111"/>
      <c r="AA59" s="111"/>
      <c r="AB59" s="111"/>
      <c r="AC59" s="111"/>
      <c r="AD59" s="111"/>
      <c r="AE59" s="111"/>
    </row>
    <row r="60" spans="21:31" ht="14" x14ac:dyDescent="0.15">
      <c r="U60" s="111"/>
      <c r="V60" s="111"/>
      <c r="W60" s="111"/>
      <c r="X60" s="111"/>
      <c r="Y60" s="111"/>
      <c r="Z60" s="111"/>
      <c r="AA60" s="111"/>
      <c r="AB60" s="111"/>
      <c r="AC60" s="111"/>
      <c r="AD60" s="111"/>
      <c r="AE60" s="111"/>
    </row>
    <row r="61" spans="21:31" ht="14" x14ac:dyDescent="0.15">
      <c r="U61" s="111"/>
      <c r="V61" s="111"/>
      <c r="W61" s="111"/>
      <c r="X61" s="111"/>
      <c r="Y61" s="111"/>
      <c r="Z61" s="111"/>
      <c r="AA61" s="111"/>
      <c r="AB61" s="111"/>
      <c r="AC61" s="111"/>
      <c r="AD61" s="111"/>
      <c r="AE61" s="111"/>
    </row>
    <row r="62" spans="21:31" ht="14" x14ac:dyDescent="0.15">
      <c r="U62" s="111"/>
      <c r="V62" s="111"/>
      <c r="W62" s="111"/>
      <c r="X62" s="111"/>
      <c r="Y62" s="111"/>
      <c r="Z62" s="111"/>
      <c r="AA62" s="111"/>
      <c r="AB62" s="111"/>
      <c r="AC62" s="111"/>
      <c r="AD62" s="111"/>
      <c r="AE62" s="111"/>
    </row>
    <row r="63" spans="21:31" ht="14" x14ac:dyDescent="0.15">
      <c r="U63" s="111"/>
      <c r="V63" s="111"/>
      <c r="W63" s="111"/>
      <c r="X63" s="111"/>
      <c r="Y63" s="111"/>
      <c r="Z63" s="111"/>
      <c r="AA63" s="111"/>
      <c r="AB63" s="111"/>
      <c r="AC63" s="111"/>
      <c r="AD63" s="111"/>
      <c r="AE63" s="111"/>
    </row>
    <row r="64" spans="21:31" ht="14" x14ac:dyDescent="0.15">
      <c r="U64" s="111"/>
      <c r="V64" s="111"/>
      <c r="W64" s="111"/>
      <c r="X64" s="111"/>
      <c r="Y64" s="111"/>
      <c r="Z64" s="111"/>
      <c r="AA64" s="111"/>
      <c r="AB64" s="111"/>
      <c r="AC64" s="111"/>
      <c r="AD64" s="111"/>
      <c r="AE64" s="111"/>
    </row>
    <row r="65" spans="21:31" ht="14" x14ac:dyDescent="0.15">
      <c r="U65" s="111"/>
      <c r="V65" s="111"/>
      <c r="W65" s="111"/>
      <c r="X65" s="111"/>
      <c r="Y65" s="111"/>
      <c r="Z65" s="111"/>
      <c r="AA65" s="111"/>
      <c r="AB65" s="111"/>
      <c r="AC65" s="111"/>
      <c r="AD65" s="111"/>
      <c r="AE65" s="111"/>
    </row>
    <row r="66" spans="21:31" ht="14" x14ac:dyDescent="0.15">
      <c r="U66" s="111"/>
      <c r="V66" s="111"/>
      <c r="W66" s="111"/>
      <c r="X66" s="111"/>
      <c r="Y66" s="111"/>
      <c r="Z66" s="111"/>
      <c r="AA66" s="111"/>
      <c r="AB66" s="111"/>
      <c r="AC66" s="111"/>
      <c r="AD66" s="111"/>
      <c r="AE66" s="111"/>
    </row>
    <row r="67" spans="21:31" ht="14" x14ac:dyDescent="0.15">
      <c r="U67" s="111"/>
      <c r="V67" s="111"/>
      <c r="W67" s="111"/>
      <c r="X67" s="111"/>
      <c r="Y67" s="111"/>
      <c r="Z67" s="111"/>
      <c r="AA67" s="111"/>
      <c r="AB67" s="111"/>
      <c r="AC67" s="111"/>
      <c r="AD67" s="111"/>
      <c r="AE67" s="111"/>
    </row>
    <row r="68" spans="21:31" ht="14" x14ac:dyDescent="0.15">
      <c r="U68" s="111"/>
      <c r="V68" s="111"/>
      <c r="W68" s="111"/>
      <c r="X68" s="111"/>
      <c r="Y68" s="111"/>
      <c r="Z68" s="111"/>
      <c r="AA68" s="111"/>
      <c r="AB68" s="111"/>
      <c r="AC68" s="111"/>
      <c r="AD68" s="111"/>
      <c r="AE68" s="111"/>
    </row>
    <row r="69" spans="21:31" ht="14" x14ac:dyDescent="0.15">
      <c r="U69" s="111"/>
      <c r="V69" s="111"/>
      <c r="W69" s="111"/>
      <c r="X69" s="111"/>
      <c r="Y69" s="111"/>
      <c r="Z69" s="111"/>
      <c r="AA69" s="111"/>
      <c r="AB69" s="111"/>
      <c r="AC69" s="111"/>
      <c r="AD69" s="111"/>
      <c r="AE69" s="111"/>
    </row>
    <row r="70" spans="21:31" ht="14" x14ac:dyDescent="0.15">
      <c r="U70" s="111"/>
      <c r="V70" s="111"/>
      <c r="W70" s="111"/>
      <c r="X70" s="111"/>
      <c r="Y70" s="111"/>
      <c r="Z70" s="111"/>
      <c r="AA70" s="111"/>
      <c r="AB70" s="111"/>
      <c r="AC70" s="111"/>
      <c r="AD70" s="111"/>
      <c r="AE70" s="111"/>
    </row>
    <row r="71" spans="21:31" ht="14" x14ac:dyDescent="0.15">
      <c r="U71" s="111"/>
      <c r="V71" s="111"/>
      <c r="W71" s="111"/>
      <c r="X71" s="111"/>
      <c r="Y71" s="111"/>
      <c r="Z71" s="111"/>
      <c r="AA71" s="111"/>
      <c r="AB71" s="111"/>
      <c r="AC71" s="111"/>
      <c r="AD71" s="111"/>
      <c r="AE71" s="111"/>
    </row>
    <row r="72" spans="21:31" ht="14" x14ac:dyDescent="0.15">
      <c r="U72" s="111"/>
      <c r="V72" s="111"/>
      <c r="W72" s="111"/>
      <c r="X72" s="111"/>
      <c r="Y72" s="111"/>
      <c r="Z72" s="111"/>
      <c r="AA72" s="111"/>
      <c r="AB72" s="111"/>
      <c r="AC72" s="111"/>
      <c r="AD72" s="111"/>
      <c r="AE72" s="111"/>
    </row>
    <row r="73" spans="21:31" ht="14" x14ac:dyDescent="0.15">
      <c r="U73" s="111"/>
      <c r="V73" s="111"/>
      <c r="W73" s="111"/>
      <c r="X73" s="111"/>
      <c r="Y73" s="111"/>
      <c r="Z73" s="111"/>
      <c r="AA73" s="111"/>
      <c r="AB73" s="111"/>
      <c r="AC73" s="111"/>
      <c r="AD73" s="111"/>
      <c r="AE73" s="111"/>
    </row>
    <row r="74" spans="21:31" ht="14" x14ac:dyDescent="0.15">
      <c r="U74" s="111"/>
      <c r="V74" s="111"/>
      <c r="W74" s="111"/>
      <c r="X74" s="111"/>
      <c r="Y74" s="111"/>
      <c r="Z74" s="111"/>
      <c r="AA74" s="111"/>
      <c r="AB74" s="111"/>
      <c r="AC74" s="111"/>
      <c r="AD74" s="111"/>
      <c r="AE74" s="111"/>
    </row>
    <row r="75" spans="21:31" ht="14" x14ac:dyDescent="0.15">
      <c r="U75" s="111"/>
      <c r="V75" s="111"/>
      <c r="W75" s="111"/>
      <c r="X75" s="111"/>
      <c r="Y75" s="111"/>
      <c r="Z75" s="111"/>
      <c r="AA75" s="111"/>
      <c r="AB75" s="111"/>
      <c r="AC75" s="111"/>
      <c r="AD75" s="111"/>
      <c r="AE75" s="111"/>
    </row>
    <row r="76" spans="21:31" ht="14" x14ac:dyDescent="0.15">
      <c r="U76" s="111"/>
      <c r="V76" s="111"/>
      <c r="W76" s="111"/>
      <c r="X76" s="111"/>
      <c r="Y76" s="111"/>
      <c r="Z76" s="111"/>
      <c r="AA76" s="111"/>
      <c r="AB76" s="111"/>
      <c r="AC76" s="111"/>
      <c r="AD76" s="111"/>
      <c r="AE76" s="111"/>
    </row>
    <row r="77" spans="21:31" ht="14" x14ac:dyDescent="0.15">
      <c r="U77" s="111"/>
      <c r="V77" s="111"/>
      <c r="W77" s="111"/>
      <c r="X77" s="111"/>
      <c r="Y77" s="111"/>
      <c r="Z77" s="111"/>
      <c r="AA77" s="111"/>
      <c r="AB77" s="111"/>
      <c r="AC77" s="111"/>
      <c r="AD77" s="111"/>
      <c r="AE77" s="111"/>
    </row>
    <row r="78" spans="21:31" ht="14" x14ac:dyDescent="0.15">
      <c r="U78" s="111"/>
      <c r="V78" s="111"/>
      <c r="W78" s="111"/>
      <c r="X78" s="111"/>
      <c r="Y78" s="111"/>
      <c r="Z78" s="111"/>
      <c r="AA78" s="111"/>
      <c r="AB78" s="111"/>
      <c r="AC78" s="111"/>
      <c r="AD78" s="111"/>
      <c r="AE78" s="111"/>
    </row>
    <row r="79" spans="21:31" ht="14" x14ac:dyDescent="0.15">
      <c r="U79" s="111"/>
      <c r="V79" s="111"/>
      <c r="W79" s="111"/>
      <c r="X79" s="111"/>
      <c r="Y79" s="111"/>
      <c r="Z79" s="111"/>
      <c r="AA79" s="111"/>
      <c r="AB79" s="111"/>
      <c r="AC79" s="111"/>
      <c r="AD79" s="111"/>
      <c r="AE79" s="111"/>
    </row>
    <row r="80" spans="21:31" ht="14" x14ac:dyDescent="0.15">
      <c r="U80" s="111"/>
      <c r="V80" s="111"/>
      <c r="W80" s="111"/>
      <c r="X80" s="111"/>
      <c r="Y80" s="111"/>
      <c r="Z80" s="111"/>
      <c r="AA80" s="111"/>
      <c r="AB80" s="111"/>
      <c r="AC80" s="111"/>
      <c r="AD80" s="111"/>
      <c r="AE80" s="111"/>
    </row>
    <row r="81" spans="21:31" ht="14" x14ac:dyDescent="0.15">
      <c r="U81" s="111"/>
      <c r="V81" s="111"/>
      <c r="W81" s="111"/>
      <c r="X81" s="111"/>
      <c r="Y81" s="111"/>
      <c r="Z81" s="111"/>
      <c r="AA81" s="111"/>
      <c r="AB81" s="111"/>
      <c r="AC81" s="111"/>
      <c r="AD81" s="111"/>
      <c r="AE81" s="111"/>
    </row>
    <row r="82" spans="21:31" ht="14" x14ac:dyDescent="0.15">
      <c r="U82" s="111"/>
      <c r="V82" s="111"/>
      <c r="W82" s="111"/>
      <c r="X82" s="111"/>
      <c r="Y82" s="111"/>
      <c r="Z82" s="111"/>
      <c r="AA82" s="111"/>
      <c r="AB82" s="111"/>
      <c r="AC82" s="111"/>
      <c r="AD82" s="111"/>
      <c r="AE82" s="111"/>
    </row>
    <row r="83" spans="21:31" ht="14" x14ac:dyDescent="0.15">
      <c r="U83" s="111"/>
      <c r="V83" s="111"/>
      <c r="W83" s="111"/>
      <c r="X83" s="111"/>
      <c r="Y83" s="111"/>
      <c r="Z83" s="111"/>
      <c r="AA83" s="111"/>
      <c r="AB83" s="111"/>
      <c r="AC83" s="111"/>
      <c r="AD83" s="111"/>
      <c r="AE83" s="111"/>
    </row>
    <row r="84" spans="21:31" ht="14" x14ac:dyDescent="0.15">
      <c r="U84" s="111"/>
      <c r="V84" s="111"/>
      <c r="W84" s="111"/>
      <c r="X84" s="111"/>
      <c r="Y84" s="111"/>
      <c r="Z84" s="111"/>
      <c r="AA84" s="111"/>
      <c r="AB84" s="111"/>
      <c r="AC84" s="111"/>
      <c r="AD84" s="111"/>
      <c r="AE84" s="111"/>
    </row>
    <row r="85" spans="21:31" ht="14" x14ac:dyDescent="0.15">
      <c r="U85" s="111"/>
      <c r="V85" s="111"/>
      <c r="W85" s="111"/>
      <c r="X85" s="111"/>
      <c r="Y85" s="111"/>
      <c r="Z85" s="111"/>
      <c r="AA85" s="111"/>
      <c r="AB85" s="111"/>
      <c r="AC85" s="111"/>
      <c r="AD85" s="111"/>
      <c r="AE85" s="111"/>
    </row>
    <row r="86" spans="21:31" ht="14" x14ac:dyDescent="0.15">
      <c r="U86" s="111"/>
      <c r="V86" s="111"/>
      <c r="W86" s="111"/>
      <c r="X86" s="111"/>
      <c r="Y86" s="111"/>
      <c r="Z86" s="111"/>
      <c r="AA86" s="111"/>
      <c r="AB86" s="111"/>
      <c r="AC86" s="111"/>
      <c r="AD86" s="111"/>
      <c r="AE86" s="111"/>
    </row>
    <row r="87" spans="21:31" ht="14" x14ac:dyDescent="0.15">
      <c r="U87" s="111"/>
      <c r="V87" s="111"/>
      <c r="W87" s="111"/>
      <c r="X87" s="111"/>
      <c r="Y87" s="111"/>
      <c r="Z87" s="111"/>
      <c r="AA87" s="111"/>
      <c r="AB87" s="111"/>
      <c r="AC87" s="111"/>
      <c r="AD87" s="111"/>
      <c r="AE87" s="111"/>
    </row>
    <row r="88" spans="21:31" ht="14" x14ac:dyDescent="0.15">
      <c r="U88" s="111"/>
      <c r="V88" s="111"/>
      <c r="W88" s="111"/>
      <c r="X88" s="111"/>
      <c r="Y88" s="111"/>
      <c r="Z88" s="111"/>
      <c r="AA88" s="111"/>
      <c r="AB88" s="111"/>
      <c r="AC88" s="111"/>
      <c r="AD88" s="111"/>
      <c r="AE88" s="111"/>
    </row>
    <row r="89" spans="21:31" ht="14" x14ac:dyDescent="0.15">
      <c r="U89" s="111"/>
      <c r="V89" s="111"/>
      <c r="W89" s="111"/>
      <c r="X89" s="111"/>
      <c r="Y89" s="111"/>
      <c r="Z89" s="111"/>
      <c r="AA89" s="111"/>
      <c r="AB89" s="111"/>
      <c r="AC89" s="111"/>
      <c r="AD89" s="111"/>
      <c r="AE89" s="111"/>
    </row>
    <row r="90" spans="21:31" ht="14" x14ac:dyDescent="0.15">
      <c r="U90" s="111"/>
      <c r="V90" s="111"/>
      <c r="W90" s="111"/>
      <c r="X90" s="111"/>
      <c r="Y90" s="111"/>
      <c r="Z90" s="111"/>
      <c r="AA90" s="111"/>
      <c r="AB90" s="111"/>
      <c r="AC90" s="111"/>
      <c r="AD90" s="111"/>
      <c r="AE90" s="111"/>
    </row>
    <row r="91" spans="21:31" ht="14" x14ac:dyDescent="0.15">
      <c r="U91" s="111"/>
      <c r="V91" s="111"/>
      <c r="W91" s="111"/>
      <c r="X91" s="111"/>
      <c r="Y91" s="111"/>
      <c r="Z91" s="111"/>
      <c r="AA91" s="111"/>
      <c r="AB91" s="111"/>
      <c r="AC91" s="111"/>
      <c r="AD91" s="111"/>
      <c r="AE91" s="111"/>
    </row>
    <row r="92" spans="21:31" ht="14" x14ac:dyDescent="0.15">
      <c r="U92" s="111"/>
      <c r="V92" s="111"/>
      <c r="W92" s="111"/>
      <c r="X92" s="111"/>
      <c r="Y92" s="111"/>
      <c r="Z92" s="111"/>
      <c r="AA92" s="111"/>
      <c r="AB92" s="111"/>
      <c r="AC92" s="111"/>
      <c r="AD92" s="111"/>
      <c r="AE92" s="111"/>
    </row>
    <row r="93" spans="21:31" ht="14" x14ac:dyDescent="0.15">
      <c r="U93" s="111"/>
      <c r="V93" s="111"/>
      <c r="W93" s="111"/>
      <c r="X93" s="111"/>
      <c r="Y93" s="111"/>
      <c r="Z93" s="111"/>
      <c r="AA93" s="111"/>
      <c r="AB93" s="111"/>
      <c r="AC93" s="111"/>
      <c r="AD93" s="111"/>
      <c r="AE93" s="111"/>
    </row>
    <row r="94" spans="21:31" ht="14" x14ac:dyDescent="0.15">
      <c r="U94" s="111"/>
      <c r="V94" s="111"/>
      <c r="W94" s="111"/>
      <c r="X94" s="111"/>
      <c r="Y94" s="111"/>
      <c r="Z94" s="111"/>
      <c r="AA94" s="111"/>
      <c r="AB94" s="111"/>
      <c r="AC94" s="111"/>
      <c r="AD94" s="111"/>
      <c r="AE94" s="111"/>
    </row>
    <row r="95" spans="21:31" ht="14" x14ac:dyDescent="0.15">
      <c r="U95" s="111"/>
      <c r="V95" s="111"/>
      <c r="W95" s="111"/>
      <c r="X95" s="111"/>
      <c r="Y95" s="111"/>
      <c r="Z95" s="111"/>
      <c r="AA95" s="111"/>
      <c r="AB95" s="111"/>
      <c r="AC95" s="111"/>
      <c r="AD95" s="111"/>
      <c r="AE95" s="111"/>
    </row>
    <row r="96" spans="21:31" ht="14" x14ac:dyDescent="0.15">
      <c r="U96" s="111"/>
      <c r="V96" s="111"/>
      <c r="W96" s="111"/>
      <c r="X96" s="111"/>
      <c r="Y96" s="111"/>
      <c r="Z96" s="111"/>
      <c r="AA96" s="111"/>
      <c r="AB96" s="111"/>
      <c r="AC96" s="111"/>
      <c r="AD96" s="111"/>
      <c r="AE96" s="111"/>
    </row>
    <row r="97" spans="21:31" ht="14" x14ac:dyDescent="0.15">
      <c r="U97" s="111"/>
      <c r="V97" s="111"/>
      <c r="W97" s="111"/>
      <c r="X97" s="111"/>
      <c r="Y97" s="111"/>
      <c r="Z97" s="111"/>
      <c r="AA97" s="111"/>
      <c r="AB97" s="111"/>
      <c r="AC97" s="111"/>
      <c r="AD97" s="111"/>
      <c r="AE97" s="111"/>
    </row>
    <row r="98" spans="21:31" ht="14" x14ac:dyDescent="0.15">
      <c r="U98" s="111"/>
      <c r="V98" s="111"/>
      <c r="W98" s="111"/>
      <c r="X98" s="111"/>
      <c r="Y98" s="111"/>
      <c r="Z98" s="111"/>
      <c r="AA98" s="111"/>
      <c r="AB98" s="111"/>
      <c r="AC98" s="111"/>
      <c r="AD98" s="111"/>
      <c r="AE98" s="111"/>
    </row>
    <row r="99" spans="21:31" ht="14" x14ac:dyDescent="0.15">
      <c r="U99" s="111"/>
      <c r="V99" s="111"/>
      <c r="W99" s="111"/>
      <c r="X99" s="111"/>
      <c r="Y99" s="111"/>
      <c r="Z99" s="111"/>
      <c r="AA99" s="111"/>
      <c r="AB99" s="111"/>
      <c r="AC99" s="111"/>
      <c r="AD99" s="111"/>
      <c r="AE99" s="111"/>
    </row>
    <row r="100" spans="21:31" ht="14" x14ac:dyDescent="0.15">
      <c r="U100" s="111"/>
      <c r="V100" s="111"/>
      <c r="W100" s="111"/>
      <c r="X100" s="111"/>
      <c r="Y100" s="111"/>
      <c r="Z100" s="111"/>
      <c r="AA100" s="111"/>
      <c r="AB100" s="111"/>
      <c r="AC100" s="111"/>
      <c r="AD100" s="111"/>
      <c r="AE100" s="111"/>
    </row>
    <row r="101" spans="21:31" ht="14" x14ac:dyDescent="0.15">
      <c r="U101" s="111"/>
      <c r="V101" s="111"/>
      <c r="W101" s="111"/>
      <c r="X101" s="111"/>
      <c r="Y101" s="111"/>
      <c r="Z101" s="111"/>
      <c r="AA101" s="111"/>
      <c r="AB101" s="111"/>
      <c r="AC101" s="111"/>
      <c r="AD101" s="111"/>
      <c r="AE101" s="111"/>
    </row>
    <row r="102" spans="21:31" ht="14" x14ac:dyDescent="0.15">
      <c r="U102" s="111"/>
      <c r="V102" s="111"/>
      <c r="W102" s="111"/>
      <c r="X102" s="111"/>
      <c r="Y102" s="111"/>
      <c r="Z102" s="111"/>
      <c r="AA102" s="111"/>
      <c r="AB102" s="111"/>
      <c r="AC102" s="111"/>
      <c r="AD102" s="111"/>
      <c r="AE102" s="111"/>
    </row>
    <row r="103" spans="21:31" ht="14" x14ac:dyDescent="0.15">
      <c r="U103" s="111"/>
      <c r="V103" s="111"/>
      <c r="W103" s="111"/>
      <c r="X103" s="111"/>
      <c r="Y103" s="111"/>
      <c r="Z103" s="111"/>
      <c r="AA103" s="111"/>
      <c r="AB103" s="111"/>
      <c r="AC103" s="111"/>
      <c r="AD103" s="111"/>
      <c r="AE103" s="111"/>
    </row>
    <row r="104" spans="21:31" ht="14" x14ac:dyDescent="0.15">
      <c r="U104" s="111"/>
      <c r="V104" s="111"/>
      <c r="W104" s="111"/>
      <c r="X104" s="111"/>
      <c r="Y104" s="111"/>
      <c r="Z104" s="111"/>
      <c r="AA104" s="111"/>
      <c r="AB104" s="111"/>
      <c r="AC104" s="111"/>
      <c r="AD104" s="111"/>
      <c r="AE104" s="111"/>
    </row>
    <row r="105" spans="21:31" ht="14" x14ac:dyDescent="0.15">
      <c r="U105" s="111"/>
      <c r="V105" s="111"/>
      <c r="W105" s="111"/>
      <c r="X105" s="111"/>
      <c r="Y105" s="111"/>
      <c r="Z105" s="111"/>
      <c r="AA105" s="111"/>
      <c r="AB105" s="111"/>
      <c r="AC105" s="111"/>
      <c r="AD105" s="111"/>
      <c r="AE105" s="111"/>
    </row>
    <row r="106" spans="21:31" ht="14" x14ac:dyDescent="0.15">
      <c r="U106" s="111"/>
      <c r="V106" s="111"/>
      <c r="W106" s="111"/>
      <c r="X106" s="111"/>
      <c r="Y106" s="111"/>
      <c r="Z106" s="111"/>
      <c r="AA106" s="111"/>
      <c r="AB106" s="111"/>
      <c r="AC106" s="111"/>
      <c r="AD106" s="111"/>
      <c r="AE106" s="111"/>
    </row>
    <row r="107" spans="21:31" ht="14" x14ac:dyDescent="0.15">
      <c r="U107" s="111"/>
      <c r="V107" s="111"/>
      <c r="W107" s="111"/>
      <c r="X107" s="111"/>
      <c r="Y107" s="111"/>
      <c r="Z107" s="111"/>
      <c r="AA107" s="111"/>
      <c r="AB107" s="111"/>
      <c r="AC107" s="111"/>
      <c r="AD107" s="111"/>
      <c r="AE107" s="111"/>
    </row>
    <row r="108" spans="21:31" ht="14" x14ac:dyDescent="0.15">
      <c r="U108" s="111"/>
      <c r="V108" s="111"/>
      <c r="W108" s="111"/>
      <c r="X108" s="111"/>
      <c r="Y108" s="111"/>
      <c r="Z108" s="111"/>
      <c r="AA108" s="111"/>
      <c r="AB108" s="111"/>
      <c r="AC108" s="111"/>
      <c r="AD108" s="111"/>
      <c r="AE108" s="111"/>
    </row>
    <row r="109" spans="21:31" ht="14" x14ac:dyDescent="0.15">
      <c r="U109" s="111"/>
      <c r="V109" s="111"/>
      <c r="W109" s="111"/>
      <c r="X109" s="111"/>
      <c r="Y109" s="111"/>
      <c r="Z109" s="111"/>
      <c r="AA109" s="111"/>
      <c r="AB109" s="111"/>
      <c r="AC109" s="111"/>
      <c r="AD109" s="111"/>
      <c r="AE109" s="111"/>
    </row>
    <row r="110" spans="21:31" ht="14" x14ac:dyDescent="0.15">
      <c r="U110" s="111"/>
      <c r="V110" s="111"/>
      <c r="W110" s="111"/>
      <c r="X110" s="111"/>
      <c r="Y110" s="111"/>
      <c r="Z110" s="111"/>
      <c r="AA110" s="111"/>
      <c r="AB110" s="111"/>
      <c r="AC110" s="111"/>
      <c r="AD110" s="111"/>
      <c r="AE110" s="111"/>
    </row>
    <row r="111" spans="21:31" ht="14" x14ac:dyDescent="0.15">
      <c r="U111" s="111"/>
      <c r="V111" s="111"/>
      <c r="W111" s="111"/>
      <c r="X111" s="111"/>
      <c r="Y111" s="111"/>
      <c r="Z111" s="111"/>
      <c r="AA111" s="111"/>
      <c r="AB111" s="111"/>
      <c r="AC111" s="111"/>
      <c r="AD111" s="111"/>
      <c r="AE111" s="111"/>
    </row>
    <row r="112" spans="21:31" ht="14" x14ac:dyDescent="0.15">
      <c r="U112" s="111"/>
      <c r="V112" s="111"/>
      <c r="W112" s="111"/>
      <c r="X112" s="111"/>
      <c r="Y112" s="111"/>
      <c r="Z112" s="111"/>
      <c r="AA112" s="111"/>
      <c r="AB112" s="111"/>
      <c r="AC112" s="111"/>
      <c r="AD112" s="111"/>
      <c r="AE112" s="111"/>
    </row>
    <row r="113" spans="21:31" ht="14" x14ac:dyDescent="0.15">
      <c r="U113" s="111"/>
      <c r="V113" s="111"/>
      <c r="W113" s="111"/>
      <c r="X113" s="111"/>
      <c r="Y113" s="111"/>
      <c r="Z113" s="111"/>
      <c r="AA113" s="111"/>
      <c r="AB113" s="111"/>
      <c r="AC113" s="111"/>
      <c r="AD113" s="111"/>
      <c r="AE113" s="111"/>
    </row>
  </sheetData>
  <sheetProtection algorithmName="SHA-512" hashValue="3bSXOUBslF0wRDJkgRgqnHg4WEuemL2NuQ/cz9CZcYWanMGp4EU1zrFOvUCi3vymjvJI4YpZ0nUZAyGSwXPn6A==" saltValue="xchMArH3+EUUikNs+m0vVQ==" spinCount="100000" sheet="1" objects="1" scenarios="1"/>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BP366"/>
  <sheetViews>
    <sheetView workbookViewId="0">
      <selection activeCell="C33" activeCellId="3" sqref="C5 C14 C22:C24 C33:C36"/>
    </sheetView>
  </sheetViews>
  <sheetFormatPr baseColWidth="10" defaultRowHeight="13" x14ac:dyDescent="0.15"/>
  <cols>
    <col min="1" max="1" width="14" style="15" customWidth="1"/>
    <col min="2" max="2" width="30.1640625" style="15" customWidth="1"/>
    <col min="3" max="7" width="11.83203125" style="15" customWidth="1"/>
    <col min="8" max="9" width="11.83203125" style="15" hidden="1" customWidth="1"/>
    <col min="10" max="14" width="11.83203125" style="15" customWidth="1"/>
    <col min="15" max="16" width="11.83203125" style="15" hidden="1" customWidth="1"/>
    <col min="17" max="20" width="11.83203125" style="15" customWidth="1"/>
    <col min="21" max="744" width="7.5" style="108" customWidth="1"/>
    <col min="745" max="16384" width="10.83203125" style="15"/>
  </cols>
  <sheetData>
    <row r="1" spans="1:744" s="108" customFormat="1" ht="14" x14ac:dyDescent="0.15">
      <c r="A1" s="107" t="s">
        <v>174</v>
      </c>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c r="AAJ1" s="107"/>
      <c r="AAK1" s="107"/>
      <c r="AAL1" s="107"/>
      <c r="AAM1" s="107"/>
      <c r="AAN1" s="107"/>
      <c r="AAO1" s="107"/>
      <c r="AAP1" s="107"/>
      <c r="AAQ1" s="107"/>
      <c r="AAR1" s="107"/>
      <c r="AAS1" s="107"/>
      <c r="AAT1" s="107"/>
      <c r="AAU1" s="107"/>
      <c r="AAV1" s="107"/>
      <c r="AAW1" s="107"/>
      <c r="AAX1" s="107"/>
      <c r="AAY1" s="107"/>
      <c r="AAZ1" s="107"/>
      <c r="ABA1" s="107"/>
      <c r="ABB1" s="107"/>
      <c r="ABC1" s="107"/>
      <c r="ABD1" s="107"/>
      <c r="ABE1" s="107"/>
      <c r="ABF1" s="107"/>
      <c r="ABG1" s="107"/>
      <c r="ABH1" s="107"/>
      <c r="ABI1" s="107"/>
      <c r="ABJ1" s="107"/>
      <c r="ABK1" s="107"/>
      <c r="ABL1" s="107"/>
      <c r="ABM1" s="107"/>
      <c r="ABN1" s="107"/>
      <c r="ABO1" s="107"/>
      <c r="ABP1" s="107"/>
    </row>
    <row r="2" spans="1:744" s="108" customFormat="1" ht="14" x14ac:dyDescent="0.15">
      <c r="A2" s="109" t="s">
        <v>175</v>
      </c>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c r="AAJ2" s="107"/>
      <c r="AAK2" s="107"/>
      <c r="AAL2" s="107"/>
      <c r="AAM2" s="107"/>
      <c r="AAN2" s="107"/>
      <c r="AAO2" s="107"/>
      <c r="AAP2" s="107"/>
      <c r="AAQ2" s="107"/>
      <c r="AAR2" s="107"/>
      <c r="AAS2" s="107"/>
      <c r="AAT2" s="107"/>
      <c r="AAU2" s="107"/>
      <c r="AAV2" s="107"/>
      <c r="AAW2" s="107"/>
      <c r="AAX2" s="107"/>
      <c r="AAY2" s="107"/>
      <c r="AAZ2" s="107"/>
      <c r="ABA2" s="107"/>
      <c r="ABB2" s="107"/>
      <c r="ABC2" s="107"/>
      <c r="ABD2" s="107"/>
      <c r="ABE2" s="107"/>
      <c r="ABF2" s="107"/>
      <c r="ABG2" s="107"/>
      <c r="ABH2" s="107"/>
      <c r="ABI2" s="107"/>
      <c r="ABJ2" s="107"/>
      <c r="ABK2" s="107"/>
      <c r="ABL2" s="107"/>
      <c r="ABM2" s="107"/>
      <c r="ABN2" s="107"/>
      <c r="ABO2" s="107"/>
      <c r="ABP2" s="107"/>
    </row>
    <row r="3" spans="1:744" s="108" customFormat="1" ht="15" thickBot="1" x14ac:dyDescent="0.2">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c r="AAJ3" s="107"/>
      <c r="AAK3" s="107"/>
      <c r="AAL3" s="107"/>
      <c r="AAM3" s="107"/>
      <c r="AAN3" s="107"/>
      <c r="AAO3" s="107"/>
      <c r="AAP3" s="107"/>
      <c r="AAQ3" s="107"/>
      <c r="AAR3" s="107"/>
      <c r="AAS3" s="107"/>
      <c r="AAT3" s="107"/>
      <c r="AAU3" s="107"/>
      <c r="AAV3" s="107"/>
      <c r="AAW3" s="107"/>
      <c r="AAX3" s="107"/>
      <c r="AAY3" s="107"/>
      <c r="AAZ3" s="107"/>
      <c r="ABA3" s="107"/>
      <c r="ABB3" s="107"/>
      <c r="ABC3" s="107"/>
      <c r="ABD3" s="107"/>
      <c r="ABE3" s="107"/>
      <c r="ABF3" s="107"/>
      <c r="ABG3" s="107"/>
      <c r="ABH3" s="107"/>
      <c r="ABI3" s="107"/>
      <c r="ABJ3" s="107"/>
      <c r="ABK3" s="107"/>
      <c r="ABL3" s="107"/>
      <c r="ABM3" s="107"/>
      <c r="ABN3" s="107"/>
      <c r="ABO3" s="107"/>
      <c r="ABP3" s="107"/>
    </row>
    <row r="4" spans="1:744" ht="14" x14ac:dyDescent="0.15">
      <c r="A4" s="78" t="s">
        <v>176</v>
      </c>
      <c r="B4" s="79"/>
      <c r="C4" s="79"/>
      <c r="D4" s="79"/>
      <c r="E4" s="79"/>
      <c r="F4" s="79"/>
      <c r="G4" s="79"/>
      <c r="H4" s="79"/>
      <c r="I4" s="79"/>
      <c r="J4" s="79"/>
      <c r="K4" s="79"/>
      <c r="L4" s="79"/>
      <c r="M4" s="79"/>
      <c r="N4" s="79"/>
      <c r="O4" s="79"/>
      <c r="P4" s="79"/>
      <c r="Q4" s="79"/>
      <c r="R4" s="79"/>
      <c r="S4" s="79"/>
      <c r="T4" s="80"/>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c r="AAJ4" s="107"/>
      <c r="AAK4" s="107"/>
      <c r="AAL4" s="107"/>
      <c r="AAM4" s="107"/>
      <c r="AAN4" s="107"/>
      <c r="AAO4" s="107"/>
      <c r="AAP4" s="107"/>
      <c r="AAQ4" s="107"/>
      <c r="AAR4" s="107"/>
      <c r="AAS4" s="107"/>
      <c r="AAT4" s="107"/>
      <c r="AAU4" s="107"/>
      <c r="AAV4" s="107"/>
      <c r="AAW4" s="107"/>
      <c r="AAX4" s="107"/>
      <c r="AAY4" s="107"/>
      <c r="AAZ4" s="107"/>
      <c r="ABA4" s="107"/>
      <c r="ABB4" s="107"/>
      <c r="ABC4" s="107"/>
      <c r="ABD4" s="107"/>
      <c r="ABE4" s="107"/>
      <c r="ABF4" s="107"/>
      <c r="ABG4" s="107"/>
      <c r="ABH4" s="107"/>
      <c r="ABI4" s="107"/>
      <c r="ABJ4" s="107"/>
      <c r="ABK4" s="107"/>
      <c r="ABL4" s="107"/>
      <c r="ABM4" s="107"/>
      <c r="ABN4" s="107"/>
      <c r="ABO4" s="107"/>
      <c r="ABP4" s="107"/>
    </row>
    <row r="5" spans="1:744" ht="14" x14ac:dyDescent="0.15">
      <c r="A5" s="81" t="s">
        <v>107</v>
      </c>
      <c r="B5" s="32"/>
      <c r="C5" s="101">
        <v>2000</v>
      </c>
      <c r="D5" s="32"/>
      <c r="E5" s="32"/>
      <c r="F5" s="32"/>
      <c r="G5" s="32"/>
      <c r="H5" s="32"/>
      <c r="I5" s="32"/>
      <c r="J5" s="32"/>
      <c r="K5" s="32"/>
      <c r="L5" s="32"/>
      <c r="M5" s="32"/>
      <c r="N5" s="32"/>
      <c r="O5" s="32"/>
      <c r="P5" s="32"/>
      <c r="Q5" s="32"/>
      <c r="R5" s="32"/>
      <c r="S5" s="32"/>
      <c r="T5" s="82"/>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c r="IW5" s="107"/>
      <c r="IX5" s="107"/>
      <c r="IY5" s="107"/>
      <c r="IZ5" s="107"/>
      <c r="JA5" s="107"/>
      <c r="JB5" s="107"/>
      <c r="JC5" s="107"/>
      <c r="JD5" s="107"/>
      <c r="JE5" s="107"/>
      <c r="JF5" s="107"/>
      <c r="JG5" s="107"/>
      <c r="JH5" s="107"/>
      <c r="JI5" s="107"/>
      <c r="JJ5" s="107"/>
      <c r="JK5" s="107"/>
      <c r="JL5" s="107"/>
      <c r="JM5" s="107"/>
      <c r="JN5" s="107"/>
      <c r="JO5" s="107"/>
      <c r="JP5" s="107"/>
      <c r="JQ5" s="107"/>
      <c r="JR5" s="107"/>
      <c r="JS5" s="107"/>
      <c r="JT5" s="107"/>
      <c r="JU5" s="107"/>
      <c r="JV5" s="107"/>
      <c r="JW5" s="107"/>
      <c r="JX5" s="107"/>
      <c r="JY5" s="107"/>
      <c r="JZ5" s="107"/>
      <c r="KA5" s="107"/>
      <c r="KB5" s="107"/>
      <c r="KC5" s="107"/>
      <c r="KD5" s="107"/>
      <c r="KE5" s="107"/>
      <c r="KF5" s="107"/>
      <c r="KG5" s="107"/>
      <c r="KH5" s="107"/>
      <c r="KI5" s="107"/>
      <c r="KJ5" s="107"/>
      <c r="KK5" s="107"/>
      <c r="KL5" s="107"/>
      <c r="KM5" s="107"/>
      <c r="KN5" s="107"/>
      <c r="KO5" s="107"/>
      <c r="KP5" s="107"/>
      <c r="KQ5" s="107"/>
      <c r="KR5" s="107"/>
      <c r="KS5" s="107"/>
      <c r="KT5" s="107"/>
      <c r="KU5" s="107"/>
      <c r="KV5" s="107"/>
      <c r="KW5" s="107"/>
      <c r="KX5" s="107"/>
      <c r="KY5" s="107"/>
      <c r="KZ5" s="107"/>
      <c r="LA5" s="107"/>
      <c r="LB5" s="107"/>
      <c r="LC5" s="107"/>
      <c r="LD5" s="107"/>
      <c r="LE5" s="107"/>
      <c r="LF5" s="107"/>
      <c r="LG5" s="107"/>
      <c r="LH5" s="107"/>
      <c r="LI5" s="107"/>
      <c r="LJ5" s="107"/>
      <c r="LK5" s="107"/>
      <c r="LL5" s="107"/>
      <c r="LM5" s="107"/>
      <c r="LN5" s="107"/>
      <c r="LO5" s="107"/>
      <c r="LP5" s="107"/>
      <c r="LQ5" s="107"/>
      <c r="LR5" s="107"/>
      <c r="LS5" s="107"/>
      <c r="LT5" s="107"/>
      <c r="LU5" s="107"/>
      <c r="LV5" s="107"/>
      <c r="LW5" s="107"/>
      <c r="LX5" s="107"/>
      <c r="LY5" s="107"/>
      <c r="LZ5" s="107"/>
      <c r="MA5" s="107"/>
      <c r="MB5" s="107"/>
      <c r="MC5" s="107"/>
      <c r="MD5" s="107"/>
      <c r="ME5" s="107"/>
      <c r="MF5" s="107"/>
      <c r="MG5" s="107"/>
      <c r="MH5" s="107"/>
      <c r="MI5" s="107"/>
      <c r="MJ5" s="107"/>
      <c r="MK5" s="107"/>
      <c r="ML5" s="107"/>
      <c r="MM5" s="107"/>
      <c r="MN5" s="107"/>
      <c r="MO5" s="107"/>
      <c r="MP5" s="107"/>
      <c r="MQ5" s="107"/>
      <c r="MR5" s="107"/>
      <c r="MS5" s="107"/>
      <c r="MT5" s="107"/>
      <c r="MU5" s="107"/>
      <c r="MV5" s="107"/>
      <c r="MW5" s="107"/>
      <c r="MX5" s="107"/>
      <c r="MY5" s="107"/>
      <c r="MZ5" s="107"/>
      <c r="NA5" s="107"/>
      <c r="NB5" s="107"/>
      <c r="NC5" s="107"/>
      <c r="ND5" s="107"/>
      <c r="NE5" s="107"/>
      <c r="NF5" s="107"/>
      <c r="NG5" s="107"/>
      <c r="NH5" s="107"/>
      <c r="NI5" s="107"/>
      <c r="NJ5" s="107"/>
      <c r="NK5" s="107"/>
      <c r="NL5" s="107"/>
      <c r="NM5" s="107"/>
      <c r="NN5" s="107"/>
      <c r="NO5" s="107"/>
      <c r="NP5" s="107"/>
      <c r="NQ5" s="107"/>
      <c r="NR5" s="107"/>
      <c r="NS5" s="107"/>
      <c r="NT5" s="107"/>
      <c r="NU5" s="107"/>
      <c r="NV5" s="107"/>
      <c r="NW5" s="107"/>
      <c r="NX5" s="107"/>
      <c r="NY5" s="107"/>
      <c r="NZ5" s="107"/>
      <c r="OA5" s="107"/>
      <c r="OB5" s="107"/>
      <c r="OC5" s="107"/>
      <c r="OD5" s="107"/>
      <c r="OE5" s="107"/>
      <c r="OF5" s="107"/>
      <c r="OG5" s="107"/>
      <c r="OH5" s="107"/>
      <c r="OI5" s="107"/>
      <c r="OJ5" s="107"/>
      <c r="OK5" s="107"/>
      <c r="OL5" s="107"/>
      <c r="OM5" s="107"/>
      <c r="ON5" s="107"/>
      <c r="OO5" s="107"/>
      <c r="OP5" s="107"/>
      <c r="OQ5" s="107"/>
      <c r="OR5" s="107"/>
      <c r="OS5" s="107"/>
      <c r="OT5" s="107"/>
      <c r="OU5" s="107"/>
      <c r="OV5" s="107"/>
      <c r="OW5" s="107"/>
      <c r="OX5" s="107"/>
      <c r="OY5" s="107"/>
      <c r="OZ5" s="107"/>
      <c r="PA5" s="107"/>
      <c r="PB5" s="107"/>
      <c r="PC5" s="107"/>
      <c r="PD5" s="107"/>
      <c r="PE5" s="107"/>
      <c r="PF5" s="107"/>
      <c r="PG5" s="107"/>
      <c r="PH5" s="107"/>
      <c r="PI5" s="107"/>
      <c r="PJ5" s="107"/>
      <c r="PK5" s="107"/>
      <c r="PL5" s="107"/>
      <c r="PM5" s="107"/>
      <c r="PN5" s="107"/>
      <c r="PO5" s="107"/>
      <c r="PP5" s="107"/>
      <c r="PQ5" s="107"/>
      <c r="PR5" s="107"/>
      <c r="PS5" s="107"/>
      <c r="PT5" s="107"/>
      <c r="PU5" s="107"/>
      <c r="PV5" s="107"/>
      <c r="PW5" s="107"/>
      <c r="PX5" s="107"/>
      <c r="PY5" s="107"/>
      <c r="PZ5" s="107"/>
      <c r="QA5" s="107"/>
      <c r="QB5" s="107"/>
      <c r="QC5" s="107"/>
      <c r="QD5" s="107"/>
      <c r="QE5" s="107"/>
      <c r="QF5" s="107"/>
      <c r="QG5" s="107"/>
      <c r="QH5" s="107"/>
      <c r="QI5" s="107"/>
      <c r="QJ5" s="107"/>
      <c r="QK5" s="107"/>
      <c r="QL5" s="107"/>
      <c r="QM5" s="107"/>
      <c r="QN5" s="107"/>
      <c r="QO5" s="107"/>
      <c r="QP5" s="107"/>
      <c r="QQ5" s="107"/>
      <c r="QR5" s="107"/>
      <c r="QS5" s="107"/>
      <c r="QT5" s="107"/>
      <c r="QU5" s="107"/>
      <c r="QV5" s="107"/>
      <c r="QW5" s="107"/>
      <c r="QX5" s="107"/>
      <c r="QY5" s="107"/>
      <c r="QZ5" s="107"/>
      <c r="RA5" s="107"/>
      <c r="RB5" s="107"/>
      <c r="RC5" s="107"/>
      <c r="RD5" s="107"/>
      <c r="RE5" s="107"/>
      <c r="RF5" s="107"/>
      <c r="RG5" s="107"/>
      <c r="RH5" s="107"/>
      <c r="RI5" s="107"/>
      <c r="RJ5" s="107"/>
      <c r="RK5" s="107"/>
      <c r="RL5" s="107"/>
      <c r="RM5" s="107"/>
      <c r="RN5" s="107"/>
      <c r="RO5" s="107"/>
      <c r="RP5" s="107"/>
      <c r="RQ5" s="107"/>
      <c r="RR5" s="107"/>
      <c r="RS5" s="107"/>
      <c r="RT5" s="107"/>
      <c r="RU5" s="107"/>
      <c r="RV5" s="107"/>
      <c r="RW5" s="107"/>
      <c r="RX5" s="107"/>
      <c r="RY5" s="107"/>
      <c r="RZ5" s="107"/>
      <c r="SA5" s="107"/>
      <c r="SB5" s="107"/>
      <c r="SC5" s="107"/>
      <c r="SD5" s="107"/>
      <c r="SE5" s="107"/>
      <c r="SF5" s="107"/>
      <c r="SG5" s="107"/>
      <c r="SH5" s="107"/>
      <c r="SI5" s="107"/>
      <c r="SJ5" s="107"/>
      <c r="SK5" s="107"/>
      <c r="SL5" s="107"/>
      <c r="SM5" s="107"/>
      <c r="SN5" s="107"/>
      <c r="SO5" s="107"/>
      <c r="SP5" s="107"/>
      <c r="SQ5" s="107"/>
      <c r="SR5" s="107"/>
      <c r="SS5" s="107"/>
      <c r="ST5" s="107"/>
      <c r="SU5" s="107"/>
      <c r="SV5" s="107"/>
      <c r="SW5" s="107"/>
      <c r="SX5" s="107"/>
      <c r="SY5" s="107"/>
      <c r="SZ5" s="107"/>
      <c r="TA5" s="107"/>
      <c r="TB5" s="107"/>
      <c r="TC5" s="107"/>
      <c r="TD5" s="107"/>
      <c r="TE5" s="107"/>
      <c r="TF5" s="107"/>
      <c r="TG5" s="107"/>
      <c r="TH5" s="107"/>
      <c r="TI5" s="107"/>
      <c r="TJ5" s="107"/>
      <c r="TK5" s="107"/>
      <c r="TL5" s="107"/>
      <c r="TM5" s="107"/>
      <c r="TN5" s="107"/>
      <c r="TO5" s="107"/>
      <c r="TP5" s="107"/>
      <c r="TQ5" s="107"/>
      <c r="TR5" s="107"/>
      <c r="TS5" s="107"/>
      <c r="TT5" s="107"/>
      <c r="TU5" s="107"/>
      <c r="TV5" s="107"/>
      <c r="TW5" s="107"/>
      <c r="TX5" s="107"/>
      <c r="TY5" s="107"/>
      <c r="TZ5" s="107"/>
      <c r="UA5" s="107"/>
      <c r="UB5" s="107"/>
      <c r="UC5" s="107"/>
      <c r="UD5" s="107"/>
      <c r="UE5" s="107"/>
      <c r="UF5" s="107"/>
      <c r="UG5" s="107"/>
      <c r="UH5" s="107"/>
      <c r="UI5" s="107"/>
      <c r="UJ5" s="107"/>
      <c r="UK5" s="107"/>
      <c r="UL5" s="107"/>
      <c r="UM5" s="107"/>
      <c r="UN5" s="107"/>
      <c r="UO5" s="107"/>
      <c r="UP5" s="107"/>
      <c r="UQ5" s="107"/>
      <c r="UR5" s="107"/>
      <c r="US5" s="107"/>
      <c r="UT5" s="107"/>
      <c r="UU5" s="107"/>
      <c r="UV5" s="107"/>
      <c r="UW5" s="107"/>
      <c r="UX5" s="107"/>
      <c r="UY5" s="107"/>
      <c r="UZ5" s="107"/>
      <c r="VA5" s="107"/>
      <c r="VB5" s="107"/>
      <c r="VC5" s="107"/>
      <c r="VD5" s="107"/>
      <c r="VE5" s="107"/>
      <c r="VF5" s="107"/>
      <c r="VG5" s="107"/>
      <c r="VH5" s="107"/>
      <c r="VI5" s="107"/>
      <c r="VJ5" s="107"/>
      <c r="VK5" s="107"/>
      <c r="VL5" s="107"/>
      <c r="VM5" s="107"/>
      <c r="VN5" s="107"/>
      <c r="VO5" s="107"/>
      <c r="VP5" s="107"/>
      <c r="VQ5" s="107"/>
      <c r="VR5" s="107"/>
      <c r="VS5" s="107"/>
      <c r="VT5" s="107"/>
      <c r="VU5" s="107"/>
      <c r="VV5" s="107"/>
      <c r="VW5" s="107"/>
      <c r="VX5" s="107"/>
      <c r="VY5" s="107"/>
      <c r="VZ5" s="107"/>
      <c r="WA5" s="107"/>
      <c r="WB5" s="107"/>
      <c r="WC5" s="107"/>
      <c r="WD5" s="107"/>
      <c r="WE5" s="107"/>
      <c r="WF5" s="107"/>
      <c r="WG5" s="107"/>
      <c r="WH5" s="107"/>
      <c r="WI5" s="107"/>
      <c r="WJ5" s="107"/>
      <c r="WK5" s="107"/>
      <c r="WL5" s="107"/>
      <c r="WM5" s="107"/>
      <c r="WN5" s="107"/>
      <c r="WO5" s="107"/>
      <c r="WP5" s="107"/>
      <c r="WQ5" s="107"/>
      <c r="WR5" s="107"/>
      <c r="WS5" s="107"/>
      <c r="WT5" s="107"/>
      <c r="WU5" s="107"/>
      <c r="WV5" s="107"/>
      <c r="WW5" s="107"/>
      <c r="WX5" s="107"/>
      <c r="WY5" s="107"/>
      <c r="WZ5" s="107"/>
      <c r="XA5" s="107"/>
      <c r="XB5" s="107"/>
      <c r="XC5" s="107"/>
      <c r="XD5" s="107"/>
      <c r="XE5" s="107"/>
      <c r="XF5" s="107"/>
      <c r="XG5" s="107"/>
      <c r="XH5" s="107"/>
      <c r="XI5" s="107"/>
      <c r="XJ5" s="107"/>
      <c r="XK5" s="107"/>
      <c r="XL5" s="107"/>
      <c r="XM5" s="107"/>
      <c r="XN5" s="107"/>
      <c r="XO5" s="107"/>
      <c r="XP5" s="107"/>
      <c r="XQ5" s="107"/>
      <c r="XR5" s="107"/>
      <c r="XS5" s="107"/>
      <c r="XT5" s="107"/>
      <c r="XU5" s="107"/>
      <c r="XV5" s="107"/>
      <c r="XW5" s="107"/>
      <c r="XX5" s="107"/>
      <c r="XY5" s="107"/>
      <c r="XZ5" s="107"/>
      <c r="YA5" s="107"/>
      <c r="YB5" s="107"/>
      <c r="YC5" s="107"/>
      <c r="YD5" s="107"/>
      <c r="YE5" s="107"/>
      <c r="YF5" s="107"/>
      <c r="YG5" s="107"/>
      <c r="YH5" s="107"/>
      <c r="YI5" s="107"/>
      <c r="YJ5" s="107"/>
      <c r="YK5" s="107"/>
      <c r="YL5" s="107"/>
      <c r="YM5" s="107"/>
      <c r="YN5" s="107"/>
      <c r="YO5" s="107"/>
      <c r="YP5" s="107"/>
      <c r="YQ5" s="107"/>
      <c r="YR5" s="107"/>
      <c r="YS5" s="107"/>
      <c r="YT5" s="107"/>
      <c r="YU5" s="107"/>
      <c r="YV5" s="107"/>
      <c r="YW5" s="107"/>
      <c r="YX5" s="107"/>
      <c r="YY5" s="107"/>
      <c r="YZ5" s="107"/>
      <c r="ZA5" s="107"/>
      <c r="ZB5" s="107"/>
      <c r="ZC5" s="107"/>
      <c r="ZD5" s="107"/>
      <c r="ZE5" s="107"/>
      <c r="ZF5" s="107"/>
      <c r="ZG5" s="107"/>
      <c r="ZH5" s="107"/>
      <c r="ZI5" s="107"/>
      <c r="ZJ5" s="107"/>
      <c r="ZK5" s="107"/>
      <c r="ZL5" s="107"/>
      <c r="ZM5" s="107"/>
      <c r="ZN5" s="107"/>
      <c r="ZO5" s="107"/>
      <c r="ZP5" s="107"/>
      <c r="ZQ5" s="107"/>
      <c r="ZR5" s="107"/>
      <c r="ZS5" s="107"/>
      <c r="ZT5" s="107"/>
      <c r="ZU5" s="107"/>
      <c r="ZV5" s="107"/>
      <c r="ZW5" s="107"/>
      <c r="ZX5" s="107"/>
      <c r="ZY5" s="107"/>
      <c r="ZZ5" s="107"/>
      <c r="AAA5" s="107"/>
      <c r="AAB5" s="107"/>
      <c r="AAC5" s="107"/>
      <c r="AAD5" s="107"/>
      <c r="AAE5" s="107"/>
      <c r="AAF5" s="107"/>
      <c r="AAG5" s="107"/>
      <c r="AAH5" s="107"/>
      <c r="AAI5" s="107"/>
      <c r="AAJ5" s="107"/>
      <c r="AAK5" s="107"/>
      <c r="AAL5" s="107"/>
      <c r="AAM5" s="107"/>
      <c r="AAN5" s="107"/>
      <c r="AAO5" s="107"/>
      <c r="AAP5" s="107"/>
      <c r="AAQ5" s="107"/>
      <c r="AAR5" s="107"/>
      <c r="AAS5" s="107"/>
      <c r="AAT5" s="107"/>
      <c r="AAU5" s="107"/>
      <c r="AAV5" s="107"/>
      <c r="AAW5" s="107"/>
      <c r="AAX5" s="107"/>
      <c r="AAY5" s="107"/>
      <c r="AAZ5" s="107"/>
      <c r="ABA5" s="107"/>
      <c r="ABB5" s="107"/>
      <c r="ABC5" s="107"/>
      <c r="ABD5" s="107"/>
      <c r="ABE5" s="107"/>
      <c r="ABF5" s="107"/>
      <c r="ABG5" s="107"/>
      <c r="ABH5" s="107"/>
      <c r="ABI5" s="107"/>
      <c r="ABJ5" s="107"/>
      <c r="ABK5" s="107"/>
      <c r="ABL5" s="107"/>
      <c r="ABM5" s="107"/>
      <c r="ABN5" s="107"/>
      <c r="ABO5" s="107"/>
      <c r="ABP5" s="107"/>
    </row>
    <row r="6" spans="1:744" ht="14" x14ac:dyDescent="0.15">
      <c r="A6" s="81"/>
      <c r="B6" s="32"/>
      <c r="C6" s="32"/>
      <c r="D6" s="32"/>
      <c r="E6" s="32"/>
      <c r="F6" s="32"/>
      <c r="G6" s="32"/>
      <c r="H6" s="32"/>
      <c r="I6" s="32"/>
      <c r="J6" s="32"/>
      <c r="K6" s="32"/>
      <c r="L6" s="32"/>
      <c r="M6" s="32"/>
      <c r="N6" s="32"/>
      <c r="O6" s="32"/>
      <c r="P6" s="32"/>
      <c r="Q6" s="32"/>
      <c r="R6" s="32"/>
      <c r="S6" s="32"/>
      <c r="T6" s="82"/>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c r="IW6" s="107"/>
      <c r="IX6" s="107"/>
      <c r="IY6" s="107"/>
      <c r="IZ6" s="107"/>
      <c r="JA6" s="107"/>
      <c r="JB6" s="107"/>
      <c r="JC6" s="107"/>
      <c r="JD6" s="107"/>
      <c r="JE6" s="107"/>
      <c r="JF6" s="107"/>
      <c r="JG6" s="107"/>
      <c r="JH6" s="107"/>
      <c r="JI6" s="107"/>
      <c r="JJ6" s="107"/>
      <c r="JK6" s="107"/>
      <c r="JL6" s="107"/>
      <c r="JM6" s="107"/>
      <c r="JN6" s="107"/>
      <c r="JO6" s="107"/>
      <c r="JP6" s="107"/>
      <c r="JQ6" s="107"/>
      <c r="JR6" s="107"/>
      <c r="JS6" s="107"/>
      <c r="JT6" s="107"/>
      <c r="JU6" s="107"/>
      <c r="JV6" s="107"/>
      <c r="JW6" s="107"/>
      <c r="JX6" s="107"/>
      <c r="JY6" s="107"/>
      <c r="JZ6" s="107"/>
      <c r="KA6" s="107"/>
      <c r="KB6" s="107"/>
      <c r="KC6" s="107"/>
      <c r="KD6" s="107"/>
      <c r="KE6" s="107"/>
      <c r="KF6" s="107"/>
      <c r="KG6" s="107"/>
      <c r="KH6" s="107"/>
      <c r="KI6" s="107"/>
      <c r="KJ6" s="107"/>
      <c r="KK6" s="107"/>
      <c r="KL6" s="107"/>
      <c r="KM6" s="107"/>
      <c r="KN6" s="107"/>
      <c r="KO6" s="107"/>
      <c r="KP6" s="107"/>
      <c r="KQ6" s="107"/>
      <c r="KR6" s="107"/>
      <c r="KS6" s="107"/>
      <c r="KT6" s="107"/>
      <c r="KU6" s="107"/>
      <c r="KV6" s="107"/>
      <c r="KW6" s="107"/>
      <c r="KX6" s="107"/>
      <c r="KY6" s="107"/>
      <c r="KZ6" s="107"/>
      <c r="LA6" s="107"/>
      <c r="LB6" s="107"/>
      <c r="LC6" s="107"/>
      <c r="LD6" s="107"/>
      <c r="LE6" s="107"/>
      <c r="LF6" s="107"/>
      <c r="LG6" s="107"/>
      <c r="LH6" s="107"/>
      <c r="LI6" s="107"/>
      <c r="LJ6" s="107"/>
      <c r="LK6" s="107"/>
      <c r="LL6" s="107"/>
      <c r="LM6" s="107"/>
      <c r="LN6" s="107"/>
      <c r="LO6" s="107"/>
      <c r="LP6" s="107"/>
      <c r="LQ6" s="107"/>
      <c r="LR6" s="107"/>
      <c r="LS6" s="107"/>
      <c r="LT6" s="107"/>
      <c r="LU6" s="107"/>
      <c r="LV6" s="107"/>
      <c r="LW6" s="107"/>
      <c r="LX6" s="107"/>
      <c r="LY6" s="107"/>
      <c r="LZ6" s="107"/>
      <c r="MA6" s="107"/>
      <c r="MB6" s="107"/>
      <c r="MC6" s="107"/>
      <c r="MD6" s="107"/>
      <c r="ME6" s="107"/>
      <c r="MF6" s="107"/>
      <c r="MG6" s="107"/>
      <c r="MH6" s="107"/>
      <c r="MI6" s="107"/>
      <c r="MJ6" s="107"/>
      <c r="MK6" s="107"/>
      <c r="ML6" s="107"/>
      <c r="MM6" s="107"/>
      <c r="MN6" s="107"/>
      <c r="MO6" s="107"/>
      <c r="MP6" s="107"/>
      <c r="MQ6" s="107"/>
      <c r="MR6" s="107"/>
      <c r="MS6" s="107"/>
      <c r="MT6" s="107"/>
      <c r="MU6" s="107"/>
      <c r="MV6" s="107"/>
      <c r="MW6" s="107"/>
      <c r="MX6" s="107"/>
      <c r="MY6" s="107"/>
      <c r="MZ6" s="107"/>
      <c r="NA6" s="107"/>
      <c r="NB6" s="107"/>
      <c r="NC6" s="107"/>
      <c r="ND6" s="107"/>
      <c r="NE6" s="107"/>
      <c r="NF6" s="107"/>
      <c r="NG6" s="107"/>
      <c r="NH6" s="107"/>
      <c r="NI6" s="107"/>
      <c r="NJ6" s="107"/>
      <c r="NK6" s="107"/>
      <c r="NL6" s="107"/>
      <c r="NM6" s="107"/>
      <c r="NN6" s="107"/>
      <c r="NO6" s="107"/>
      <c r="NP6" s="107"/>
      <c r="NQ6" s="107"/>
      <c r="NR6" s="107"/>
      <c r="NS6" s="107"/>
      <c r="NT6" s="107"/>
      <c r="NU6" s="107"/>
      <c r="NV6" s="107"/>
      <c r="NW6" s="107"/>
      <c r="NX6" s="107"/>
      <c r="NY6" s="107"/>
      <c r="NZ6" s="107"/>
      <c r="OA6" s="107"/>
      <c r="OB6" s="107"/>
      <c r="OC6" s="107"/>
      <c r="OD6" s="107"/>
      <c r="OE6" s="107"/>
      <c r="OF6" s="107"/>
      <c r="OG6" s="107"/>
      <c r="OH6" s="107"/>
      <c r="OI6" s="107"/>
      <c r="OJ6" s="107"/>
      <c r="OK6" s="107"/>
      <c r="OL6" s="107"/>
      <c r="OM6" s="107"/>
      <c r="ON6" s="107"/>
      <c r="OO6" s="107"/>
      <c r="OP6" s="107"/>
      <c r="OQ6" s="107"/>
      <c r="OR6" s="107"/>
      <c r="OS6" s="107"/>
      <c r="OT6" s="107"/>
      <c r="OU6" s="107"/>
      <c r="OV6" s="107"/>
      <c r="OW6" s="107"/>
      <c r="OX6" s="107"/>
      <c r="OY6" s="107"/>
      <c r="OZ6" s="107"/>
      <c r="PA6" s="107"/>
      <c r="PB6" s="107"/>
      <c r="PC6" s="107"/>
      <c r="PD6" s="107"/>
      <c r="PE6" s="107"/>
      <c r="PF6" s="107"/>
      <c r="PG6" s="107"/>
      <c r="PH6" s="107"/>
      <c r="PI6" s="107"/>
      <c r="PJ6" s="107"/>
      <c r="PK6" s="107"/>
      <c r="PL6" s="107"/>
      <c r="PM6" s="107"/>
      <c r="PN6" s="107"/>
      <c r="PO6" s="107"/>
      <c r="PP6" s="107"/>
      <c r="PQ6" s="107"/>
      <c r="PR6" s="107"/>
      <c r="PS6" s="107"/>
      <c r="PT6" s="107"/>
      <c r="PU6" s="107"/>
      <c r="PV6" s="107"/>
      <c r="PW6" s="107"/>
      <c r="PX6" s="107"/>
      <c r="PY6" s="107"/>
      <c r="PZ6" s="107"/>
      <c r="QA6" s="107"/>
      <c r="QB6" s="107"/>
      <c r="QC6" s="107"/>
      <c r="QD6" s="107"/>
      <c r="QE6" s="107"/>
      <c r="QF6" s="107"/>
      <c r="QG6" s="107"/>
      <c r="QH6" s="107"/>
      <c r="QI6" s="107"/>
      <c r="QJ6" s="107"/>
      <c r="QK6" s="107"/>
      <c r="QL6" s="107"/>
      <c r="QM6" s="107"/>
      <c r="QN6" s="107"/>
      <c r="QO6" s="107"/>
      <c r="QP6" s="107"/>
      <c r="QQ6" s="107"/>
      <c r="QR6" s="107"/>
      <c r="QS6" s="107"/>
      <c r="QT6" s="107"/>
      <c r="QU6" s="107"/>
      <c r="QV6" s="107"/>
      <c r="QW6" s="107"/>
      <c r="QX6" s="107"/>
      <c r="QY6" s="107"/>
      <c r="QZ6" s="107"/>
      <c r="RA6" s="107"/>
      <c r="RB6" s="107"/>
      <c r="RC6" s="107"/>
      <c r="RD6" s="107"/>
      <c r="RE6" s="107"/>
      <c r="RF6" s="107"/>
      <c r="RG6" s="107"/>
      <c r="RH6" s="107"/>
      <c r="RI6" s="107"/>
      <c r="RJ6" s="107"/>
      <c r="RK6" s="107"/>
      <c r="RL6" s="107"/>
      <c r="RM6" s="107"/>
      <c r="RN6" s="107"/>
      <c r="RO6" s="107"/>
      <c r="RP6" s="107"/>
      <c r="RQ6" s="107"/>
      <c r="RR6" s="107"/>
      <c r="RS6" s="107"/>
      <c r="RT6" s="107"/>
      <c r="RU6" s="107"/>
      <c r="RV6" s="107"/>
      <c r="RW6" s="107"/>
      <c r="RX6" s="107"/>
      <c r="RY6" s="107"/>
      <c r="RZ6" s="107"/>
      <c r="SA6" s="107"/>
      <c r="SB6" s="107"/>
      <c r="SC6" s="107"/>
      <c r="SD6" s="107"/>
      <c r="SE6" s="107"/>
      <c r="SF6" s="107"/>
      <c r="SG6" s="107"/>
      <c r="SH6" s="107"/>
      <c r="SI6" s="107"/>
      <c r="SJ6" s="107"/>
      <c r="SK6" s="107"/>
      <c r="SL6" s="107"/>
      <c r="SM6" s="107"/>
      <c r="SN6" s="107"/>
      <c r="SO6" s="107"/>
      <c r="SP6" s="107"/>
      <c r="SQ6" s="107"/>
      <c r="SR6" s="107"/>
      <c r="SS6" s="107"/>
      <c r="ST6" s="107"/>
      <c r="SU6" s="107"/>
      <c r="SV6" s="107"/>
      <c r="SW6" s="107"/>
      <c r="SX6" s="107"/>
      <c r="SY6" s="107"/>
      <c r="SZ6" s="107"/>
      <c r="TA6" s="107"/>
      <c r="TB6" s="107"/>
      <c r="TC6" s="107"/>
      <c r="TD6" s="107"/>
      <c r="TE6" s="107"/>
      <c r="TF6" s="107"/>
      <c r="TG6" s="107"/>
      <c r="TH6" s="107"/>
      <c r="TI6" s="107"/>
      <c r="TJ6" s="107"/>
      <c r="TK6" s="107"/>
      <c r="TL6" s="107"/>
      <c r="TM6" s="107"/>
      <c r="TN6" s="107"/>
      <c r="TO6" s="107"/>
      <c r="TP6" s="107"/>
      <c r="TQ6" s="107"/>
      <c r="TR6" s="107"/>
      <c r="TS6" s="107"/>
      <c r="TT6" s="107"/>
      <c r="TU6" s="107"/>
      <c r="TV6" s="107"/>
      <c r="TW6" s="107"/>
      <c r="TX6" s="107"/>
      <c r="TY6" s="107"/>
      <c r="TZ6" s="107"/>
      <c r="UA6" s="107"/>
      <c r="UB6" s="107"/>
      <c r="UC6" s="107"/>
      <c r="UD6" s="107"/>
      <c r="UE6" s="107"/>
      <c r="UF6" s="107"/>
      <c r="UG6" s="107"/>
      <c r="UH6" s="107"/>
      <c r="UI6" s="107"/>
      <c r="UJ6" s="107"/>
      <c r="UK6" s="107"/>
      <c r="UL6" s="107"/>
      <c r="UM6" s="107"/>
      <c r="UN6" s="107"/>
      <c r="UO6" s="107"/>
      <c r="UP6" s="107"/>
      <c r="UQ6" s="107"/>
      <c r="UR6" s="107"/>
      <c r="US6" s="107"/>
      <c r="UT6" s="107"/>
      <c r="UU6" s="107"/>
      <c r="UV6" s="107"/>
      <c r="UW6" s="107"/>
      <c r="UX6" s="107"/>
      <c r="UY6" s="107"/>
      <c r="UZ6" s="107"/>
      <c r="VA6" s="107"/>
      <c r="VB6" s="107"/>
      <c r="VC6" s="107"/>
      <c r="VD6" s="107"/>
      <c r="VE6" s="107"/>
      <c r="VF6" s="107"/>
      <c r="VG6" s="107"/>
      <c r="VH6" s="107"/>
      <c r="VI6" s="107"/>
      <c r="VJ6" s="107"/>
      <c r="VK6" s="107"/>
      <c r="VL6" s="107"/>
      <c r="VM6" s="107"/>
      <c r="VN6" s="107"/>
      <c r="VO6" s="107"/>
      <c r="VP6" s="107"/>
      <c r="VQ6" s="107"/>
      <c r="VR6" s="107"/>
      <c r="VS6" s="107"/>
      <c r="VT6" s="107"/>
      <c r="VU6" s="107"/>
      <c r="VV6" s="107"/>
      <c r="VW6" s="107"/>
      <c r="VX6" s="107"/>
      <c r="VY6" s="107"/>
      <c r="VZ6" s="107"/>
      <c r="WA6" s="107"/>
      <c r="WB6" s="107"/>
      <c r="WC6" s="107"/>
      <c r="WD6" s="107"/>
      <c r="WE6" s="107"/>
      <c r="WF6" s="107"/>
      <c r="WG6" s="107"/>
      <c r="WH6" s="107"/>
      <c r="WI6" s="107"/>
      <c r="WJ6" s="107"/>
      <c r="WK6" s="107"/>
      <c r="WL6" s="107"/>
      <c r="WM6" s="107"/>
      <c r="WN6" s="107"/>
      <c r="WO6" s="107"/>
      <c r="WP6" s="107"/>
      <c r="WQ6" s="107"/>
      <c r="WR6" s="107"/>
      <c r="WS6" s="107"/>
      <c r="WT6" s="107"/>
      <c r="WU6" s="107"/>
      <c r="WV6" s="107"/>
      <c r="WW6" s="107"/>
      <c r="WX6" s="107"/>
      <c r="WY6" s="107"/>
      <c r="WZ6" s="107"/>
      <c r="XA6" s="107"/>
      <c r="XB6" s="107"/>
      <c r="XC6" s="107"/>
      <c r="XD6" s="107"/>
      <c r="XE6" s="107"/>
      <c r="XF6" s="107"/>
      <c r="XG6" s="107"/>
      <c r="XH6" s="107"/>
      <c r="XI6" s="107"/>
      <c r="XJ6" s="107"/>
      <c r="XK6" s="107"/>
      <c r="XL6" s="107"/>
      <c r="XM6" s="107"/>
      <c r="XN6" s="107"/>
      <c r="XO6" s="107"/>
      <c r="XP6" s="107"/>
      <c r="XQ6" s="107"/>
      <c r="XR6" s="107"/>
      <c r="XS6" s="107"/>
      <c r="XT6" s="107"/>
      <c r="XU6" s="107"/>
      <c r="XV6" s="107"/>
      <c r="XW6" s="107"/>
      <c r="XX6" s="107"/>
      <c r="XY6" s="107"/>
      <c r="XZ6" s="107"/>
      <c r="YA6" s="107"/>
      <c r="YB6" s="107"/>
      <c r="YC6" s="107"/>
      <c r="YD6" s="107"/>
      <c r="YE6" s="107"/>
      <c r="YF6" s="107"/>
      <c r="YG6" s="107"/>
      <c r="YH6" s="107"/>
      <c r="YI6" s="107"/>
      <c r="YJ6" s="107"/>
      <c r="YK6" s="107"/>
      <c r="YL6" s="107"/>
      <c r="YM6" s="107"/>
      <c r="YN6" s="107"/>
      <c r="YO6" s="107"/>
      <c r="YP6" s="107"/>
      <c r="YQ6" s="107"/>
      <c r="YR6" s="107"/>
      <c r="YS6" s="107"/>
      <c r="YT6" s="107"/>
      <c r="YU6" s="107"/>
      <c r="YV6" s="107"/>
      <c r="YW6" s="107"/>
      <c r="YX6" s="107"/>
      <c r="YY6" s="107"/>
      <c r="YZ6" s="107"/>
      <c r="ZA6" s="107"/>
      <c r="ZB6" s="107"/>
      <c r="ZC6" s="107"/>
      <c r="ZD6" s="107"/>
      <c r="ZE6" s="107"/>
      <c r="ZF6" s="107"/>
      <c r="ZG6" s="107"/>
      <c r="ZH6" s="107"/>
      <c r="ZI6" s="107"/>
      <c r="ZJ6" s="107"/>
      <c r="ZK6" s="107"/>
      <c r="ZL6" s="107"/>
      <c r="ZM6" s="107"/>
      <c r="ZN6" s="107"/>
      <c r="ZO6" s="107"/>
      <c r="ZP6" s="107"/>
      <c r="ZQ6" s="107"/>
      <c r="ZR6" s="107"/>
      <c r="ZS6" s="107"/>
      <c r="ZT6" s="107"/>
      <c r="ZU6" s="107"/>
      <c r="ZV6" s="107"/>
      <c r="ZW6" s="107"/>
      <c r="ZX6" s="107"/>
      <c r="ZY6" s="107"/>
      <c r="ZZ6" s="107"/>
      <c r="AAA6" s="107"/>
      <c r="AAB6" s="107"/>
      <c r="AAC6" s="107"/>
      <c r="AAD6" s="107"/>
      <c r="AAE6" s="107"/>
      <c r="AAF6" s="107"/>
      <c r="AAG6" s="107"/>
      <c r="AAH6" s="107"/>
      <c r="AAI6" s="107"/>
      <c r="AAJ6" s="107"/>
      <c r="AAK6" s="107"/>
      <c r="AAL6" s="107"/>
      <c r="AAM6" s="107"/>
      <c r="AAN6" s="107"/>
      <c r="AAO6" s="107"/>
      <c r="AAP6" s="107"/>
      <c r="AAQ6" s="107"/>
      <c r="AAR6" s="107"/>
      <c r="AAS6" s="107"/>
      <c r="AAT6" s="107"/>
      <c r="AAU6" s="107"/>
      <c r="AAV6" s="107"/>
      <c r="AAW6" s="107"/>
      <c r="AAX6" s="107"/>
      <c r="AAY6" s="107"/>
      <c r="AAZ6" s="107"/>
      <c r="ABA6" s="107"/>
      <c r="ABB6" s="107"/>
      <c r="ABC6" s="107"/>
      <c r="ABD6" s="107"/>
      <c r="ABE6" s="107"/>
      <c r="ABF6" s="107"/>
      <c r="ABG6" s="107"/>
      <c r="ABH6" s="107"/>
      <c r="ABI6" s="107"/>
      <c r="ABJ6" s="107"/>
      <c r="ABK6" s="107"/>
      <c r="ABL6" s="107"/>
      <c r="ABM6" s="107"/>
      <c r="ABN6" s="107"/>
      <c r="ABO6" s="107"/>
      <c r="ABP6" s="107"/>
    </row>
    <row r="7" spans="1:744" ht="71" customHeight="1" x14ac:dyDescent="0.15">
      <c r="A7" s="179" t="s">
        <v>112</v>
      </c>
      <c r="B7" s="180" t="s">
        <v>108</v>
      </c>
      <c r="C7" s="186" t="s">
        <v>109</v>
      </c>
      <c r="D7" s="186" t="s">
        <v>39</v>
      </c>
      <c r="E7" s="196" t="s">
        <v>198</v>
      </c>
      <c r="F7" s="196" t="s">
        <v>199</v>
      </c>
      <c r="G7" s="186" t="s">
        <v>6</v>
      </c>
      <c r="H7" s="189" t="s">
        <v>191</v>
      </c>
      <c r="I7" s="190" t="s">
        <v>201</v>
      </c>
      <c r="J7" s="181" t="s">
        <v>192</v>
      </c>
      <c r="K7" s="183" t="s">
        <v>203</v>
      </c>
      <c r="L7" s="183" t="s">
        <v>232</v>
      </c>
      <c r="M7" s="183" t="s">
        <v>233</v>
      </c>
      <c r="N7" s="183" t="s">
        <v>234</v>
      </c>
      <c r="O7" s="193" t="s">
        <v>193</v>
      </c>
      <c r="P7" s="193" t="s">
        <v>194</v>
      </c>
      <c r="Q7" s="184" t="s">
        <v>237</v>
      </c>
      <c r="R7" s="184" t="s">
        <v>128</v>
      </c>
      <c r="S7" s="183" t="s">
        <v>129</v>
      </c>
      <c r="T7" s="185" t="s">
        <v>130</v>
      </c>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row>
    <row r="8" spans="1:744" ht="14" x14ac:dyDescent="0.15">
      <c r="A8" s="83" t="str">
        <f>'Tariffs 2017'!K2</f>
        <v>ActewAGL</v>
      </c>
      <c r="B8" s="15" t="str">
        <f>'Tariffs 2017'!L2</f>
        <v>Home Plan Reward No Exit Fee</v>
      </c>
      <c r="C8" s="28">
        <f>91*'Tariffs 2017'!M2/100</f>
        <v>79.534000000000006</v>
      </c>
      <c r="D8" s="28">
        <f>$C$5*'Tariffs 2017'!N2/100</f>
        <v>395.6</v>
      </c>
      <c r="E8" s="28">
        <v>0</v>
      </c>
      <c r="F8" s="28">
        <v>0</v>
      </c>
      <c r="G8" s="28">
        <f>SUM(C8:F8)</f>
        <v>475.13400000000001</v>
      </c>
      <c r="H8" s="28">
        <f>(G8-C8)*4</f>
        <v>1582.4</v>
      </c>
      <c r="I8" s="84">
        <f>G8*4</f>
        <v>1900.5360000000001</v>
      </c>
      <c r="J8" s="85">
        <f>I8*1.1</f>
        <v>2090.5896000000002</v>
      </c>
      <c r="K8" s="15">
        <f>'Tariffs 2017'!AT2</f>
        <v>0</v>
      </c>
      <c r="L8" s="15">
        <f>'Tariffs 2017'!AU2</f>
        <v>12</v>
      </c>
      <c r="M8" s="15">
        <f>'Tariffs 2017'!AV2</f>
        <v>0</v>
      </c>
      <c r="N8" s="15">
        <f>'Tariffs 2017'!AW2</f>
        <v>0</v>
      </c>
      <c r="O8" s="85">
        <f>I8-(H8*L8/100)</f>
        <v>1710.6480000000001</v>
      </c>
      <c r="P8" s="85">
        <f>O8</f>
        <v>1710.6480000000001</v>
      </c>
      <c r="Q8" s="86">
        <f>O8*1.1</f>
        <v>1881.7128000000002</v>
      </c>
      <c r="R8" s="86">
        <f>P8*1.1</f>
        <v>1881.7128000000002</v>
      </c>
      <c r="S8" s="87">
        <f>'Tariffs 2017'!BD2</f>
        <v>12</v>
      </c>
      <c r="T8" s="88" t="str">
        <f>'Tariffs 2017'!BE2</f>
        <v>n</v>
      </c>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c r="AAJ8" s="107"/>
      <c r="AAK8" s="107"/>
      <c r="AAL8" s="107"/>
      <c r="AAM8" s="107"/>
      <c r="AAN8" s="107"/>
      <c r="AAO8" s="107"/>
      <c r="AAP8" s="107"/>
      <c r="AAQ8" s="107"/>
      <c r="AAR8" s="107"/>
      <c r="AAS8" s="107"/>
      <c r="AAT8" s="107"/>
      <c r="AAU8" s="107"/>
      <c r="AAV8" s="107"/>
      <c r="AAW8" s="107"/>
      <c r="AAX8" s="107"/>
      <c r="AAY8" s="107"/>
      <c r="AAZ8" s="107"/>
      <c r="ABA8" s="107"/>
      <c r="ABB8" s="107"/>
      <c r="ABC8" s="107"/>
      <c r="ABD8" s="107"/>
      <c r="ABE8" s="107"/>
      <c r="ABF8" s="107"/>
      <c r="ABG8" s="107"/>
      <c r="ABH8" s="107"/>
      <c r="ABI8" s="107"/>
      <c r="ABJ8" s="107"/>
      <c r="ABK8" s="107"/>
      <c r="ABL8" s="107"/>
      <c r="ABM8" s="107"/>
      <c r="ABN8" s="107"/>
      <c r="ABO8" s="107"/>
      <c r="ABP8" s="107"/>
    </row>
    <row r="9" spans="1:744" ht="14" x14ac:dyDescent="0.15">
      <c r="A9" s="83" t="str">
        <f>'Tariffs 2017'!K3</f>
        <v>EnergyAustralia</v>
      </c>
      <c r="B9" s="15" t="str">
        <f>'Tariffs 2017'!L3</f>
        <v xml:space="preserve">Flexi Saver </v>
      </c>
      <c r="C9" s="28">
        <f>91*'Tariffs 2017'!M3/100</f>
        <v>67.704000000000008</v>
      </c>
      <c r="D9" s="28">
        <f>$C$5*'Tariffs 2017'!N3/100</f>
        <v>429</v>
      </c>
      <c r="E9" s="28">
        <v>0</v>
      </c>
      <c r="F9" s="28">
        <v>0</v>
      </c>
      <c r="G9" s="28">
        <f t="shared" ref="G9:G10" si="0">SUM(C9:F9)</f>
        <v>496.70400000000001</v>
      </c>
      <c r="H9" s="28">
        <f>(G9-C9)*4</f>
        <v>1716</v>
      </c>
      <c r="I9" s="84">
        <f t="shared" ref="I9:I10" si="1">G9*4</f>
        <v>1986.816</v>
      </c>
      <c r="J9" s="85">
        <f t="shared" ref="J9:J10" si="2">I9*1.1</f>
        <v>2185.4976000000001</v>
      </c>
      <c r="K9" s="15">
        <f>'Tariffs 2017'!AT3</f>
        <v>0</v>
      </c>
      <c r="L9" s="15">
        <f>'Tariffs 2017'!AU3</f>
        <v>0</v>
      </c>
      <c r="M9" s="15">
        <f>'Tariffs 2017'!AV3</f>
        <v>0</v>
      </c>
      <c r="N9" s="15">
        <f>'Tariffs 2017'!AW3</f>
        <v>14</v>
      </c>
      <c r="O9" s="85">
        <f>I9</f>
        <v>1986.816</v>
      </c>
      <c r="P9" s="85">
        <f>O9-(H9*N9/100)</f>
        <v>1746.576</v>
      </c>
      <c r="Q9" s="86">
        <f t="shared" ref="Q9:R10" si="3">O9*1.1</f>
        <v>2185.4976000000001</v>
      </c>
      <c r="R9" s="86">
        <f t="shared" si="3"/>
        <v>1921.2336000000003</v>
      </c>
      <c r="S9" s="87">
        <f>'Tariffs 2017'!BD3</f>
        <v>0</v>
      </c>
      <c r="T9" s="88" t="str">
        <f>'Tariffs 2017'!BE3</f>
        <v>n</v>
      </c>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c r="AAJ9" s="107"/>
      <c r="AAK9" s="107"/>
      <c r="AAL9" s="107"/>
      <c r="AAM9" s="107"/>
      <c r="AAN9" s="107"/>
      <c r="AAO9" s="107"/>
      <c r="AAP9" s="107"/>
      <c r="AAQ9" s="107"/>
      <c r="AAR9" s="107"/>
      <c r="AAS9" s="107"/>
      <c r="AAT9" s="107"/>
      <c r="AAU9" s="107"/>
      <c r="AAV9" s="107"/>
      <c r="AAW9" s="107"/>
      <c r="AAX9" s="107"/>
      <c r="AAY9" s="107"/>
      <c r="AAZ9" s="107"/>
      <c r="ABA9" s="107"/>
      <c r="ABB9" s="107"/>
      <c r="ABC9" s="107"/>
      <c r="ABD9" s="107"/>
      <c r="ABE9" s="107"/>
      <c r="ABF9" s="107"/>
      <c r="ABG9" s="107"/>
      <c r="ABH9" s="107"/>
      <c r="ABI9" s="107"/>
      <c r="ABJ9" s="107"/>
      <c r="ABK9" s="107"/>
      <c r="ABL9" s="107"/>
      <c r="ABM9" s="107"/>
      <c r="ABN9" s="107"/>
      <c r="ABO9" s="107"/>
      <c r="ABP9" s="107"/>
    </row>
    <row r="10" spans="1:744" ht="15" thickBot="1" x14ac:dyDescent="0.2">
      <c r="A10" s="89" t="str">
        <f>'Tariffs 2017'!K4</f>
        <v>Origin Energy</v>
      </c>
      <c r="B10" s="90" t="str">
        <f>'Tariffs 2017'!L4</f>
        <v>Saver</v>
      </c>
      <c r="C10" s="91">
        <f>91*'Tariffs 2017'!M4/100</f>
        <v>78.660399999999996</v>
      </c>
      <c r="D10" s="91">
        <f>$C$5*'Tariffs 2017'!N4/100</f>
        <v>419.8</v>
      </c>
      <c r="E10" s="91">
        <v>0</v>
      </c>
      <c r="F10" s="91">
        <v>0</v>
      </c>
      <c r="G10" s="91">
        <f t="shared" si="0"/>
        <v>498.46039999999999</v>
      </c>
      <c r="H10" s="91">
        <f>(G10-C10)*4</f>
        <v>1679.2</v>
      </c>
      <c r="I10" s="92">
        <f t="shared" si="1"/>
        <v>1993.8416</v>
      </c>
      <c r="J10" s="93">
        <f t="shared" si="2"/>
        <v>2193.2257600000003</v>
      </c>
      <c r="K10" s="90">
        <f>'Tariffs 2017'!AT4</f>
        <v>0</v>
      </c>
      <c r="L10" s="90">
        <f>'Tariffs 2017'!AU4</f>
        <v>0</v>
      </c>
      <c r="M10" s="90">
        <f>'Tariffs 2017'!AV4</f>
        <v>0</v>
      </c>
      <c r="N10" s="90">
        <f>'Tariffs 2017'!AW4</f>
        <v>10</v>
      </c>
      <c r="O10" s="85">
        <f>I10</f>
        <v>1993.8416</v>
      </c>
      <c r="P10" s="85">
        <f>O10-(H10*N10/100)</f>
        <v>1825.9215999999999</v>
      </c>
      <c r="Q10" s="94">
        <f t="shared" si="3"/>
        <v>2193.2257600000003</v>
      </c>
      <c r="R10" s="94">
        <f t="shared" si="3"/>
        <v>2008.51376</v>
      </c>
      <c r="S10" s="95">
        <f>'Tariffs 2017'!BD4</f>
        <v>0</v>
      </c>
      <c r="T10" s="96" t="str">
        <f>'Tariffs 2017'!BE4</f>
        <v>n</v>
      </c>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c r="IW10" s="107"/>
      <c r="IX10" s="107"/>
      <c r="IY10" s="107"/>
      <c r="IZ10" s="107"/>
      <c r="JA10" s="107"/>
      <c r="JB10" s="107"/>
      <c r="JC10" s="107"/>
      <c r="JD10" s="107"/>
      <c r="JE10" s="107"/>
      <c r="JF10" s="107"/>
      <c r="JG10" s="107"/>
      <c r="JH10" s="107"/>
      <c r="JI10" s="107"/>
      <c r="JJ10" s="107"/>
      <c r="JK10" s="107"/>
      <c r="JL10" s="107"/>
      <c r="JM10" s="107"/>
      <c r="JN10" s="107"/>
      <c r="JO10" s="107"/>
      <c r="JP10" s="107"/>
      <c r="JQ10" s="107"/>
      <c r="JR10" s="107"/>
      <c r="JS10" s="107"/>
      <c r="JT10" s="107"/>
      <c r="JU10" s="107"/>
      <c r="JV10" s="107"/>
      <c r="JW10" s="107"/>
      <c r="JX10" s="107"/>
      <c r="JY10" s="107"/>
      <c r="JZ10" s="107"/>
      <c r="KA10" s="107"/>
      <c r="KB10" s="107"/>
      <c r="KC10" s="107"/>
      <c r="KD10" s="107"/>
      <c r="KE10" s="107"/>
      <c r="KF10" s="107"/>
      <c r="KG10" s="107"/>
      <c r="KH10" s="107"/>
      <c r="KI10" s="107"/>
      <c r="KJ10" s="107"/>
      <c r="KK10" s="107"/>
      <c r="KL10" s="107"/>
      <c r="KM10" s="107"/>
      <c r="KN10" s="107"/>
      <c r="KO10" s="107"/>
      <c r="KP10" s="107"/>
      <c r="KQ10" s="107"/>
      <c r="KR10" s="107"/>
      <c r="KS10" s="107"/>
      <c r="KT10" s="107"/>
      <c r="KU10" s="107"/>
      <c r="KV10" s="107"/>
      <c r="KW10" s="107"/>
      <c r="KX10" s="107"/>
      <c r="KY10" s="107"/>
      <c r="KZ10" s="107"/>
      <c r="LA10" s="107"/>
      <c r="LB10" s="107"/>
      <c r="LC10" s="107"/>
      <c r="LD10" s="107"/>
      <c r="LE10" s="107"/>
      <c r="LF10" s="107"/>
      <c r="LG10" s="107"/>
      <c r="LH10" s="107"/>
      <c r="LI10" s="107"/>
      <c r="LJ10" s="107"/>
      <c r="LK10" s="107"/>
      <c r="LL10" s="107"/>
      <c r="LM10" s="107"/>
      <c r="LN10" s="107"/>
      <c r="LO10" s="107"/>
      <c r="LP10" s="107"/>
      <c r="LQ10" s="107"/>
      <c r="LR10" s="107"/>
      <c r="LS10" s="107"/>
      <c r="LT10" s="107"/>
      <c r="LU10" s="107"/>
      <c r="LV10" s="107"/>
      <c r="LW10" s="107"/>
      <c r="LX10" s="107"/>
      <c r="LY10" s="107"/>
      <c r="LZ10" s="107"/>
      <c r="MA10" s="107"/>
      <c r="MB10" s="107"/>
      <c r="MC10" s="107"/>
      <c r="MD10" s="107"/>
      <c r="ME10" s="107"/>
      <c r="MF10" s="107"/>
      <c r="MG10" s="107"/>
      <c r="MH10" s="107"/>
      <c r="MI10" s="107"/>
      <c r="MJ10" s="107"/>
      <c r="MK10" s="107"/>
      <c r="ML10" s="107"/>
      <c r="MM10" s="107"/>
      <c r="MN10" s="107"/>
      <c r="MO10" s="107"/>
      <c r="MP10" s="107"/>
      <c r="MQ10" s="107"/>
      <c r="MR10" s="107"/>
      <c r="MS10" s="107"/>
      <c r="MT10" s="107"/>
      <c r="MU10" s="107"/>
      <c r="MV10" s="107"/>
      <c r="MW10" s="107"/>
      <c r="MX10" s="107"/>
      <c r="MY10" s="107"/>
      <c r="MZ10" s="107"/>
      <c r="NA10" s="107"/>
      <c r="NB10" s="107"/>
      <c r="NC10" s="107"/>
      <c r="ND10" s="107"/>
      <c r="NE10" s="107"/>
      <c r="NF10" s="107"/>
      <c r="NG10" s="107"/>
      <c r="NH10" s="107"/>
      <c r="NI10" s="107"/>
      <c r="NJ10" s="107"/>
      <c r="NK10" s="107"/>
      <c r="NL10" s="107"/>
      <c r="NM10" s="107"/>
      <c r="NN10" s="107"/>
      <c r="NO10" s="107"/>
      <c r="NP10" s="107"/>
      <c r="NQ10" s="107"/>
      <c r="NR10" s="107"/>
      <c r="NS10" s="107"/>
      <c r="NT10" s="107"/>
      <c r="NU10" s="107"/>
      <c r="NV10" s="107"/>
      <c r="NW10" s="107"/>
      <c r="NX10" s="107"/>
      <c r="NY10" s="107"/>
      <c r="NZ10" s="107"/>
      <c r="OA10" s="107"/>
      <c r="OB10" s="107"/>
      <c r="OC10" s="107"/>
      <c r="OD10" s="107"/>
      <c r="OE10" s="107"/>
      <c r="OF10" s="107"/>
      <c r="OG10" s="107"/>
      <c r="OH10" s="107"/>
      <c r="OI10" s="107"/>
      <c r="OJ10" s="107"/>
      <c r="OK10" s="107"/>
      <c r="OL10" s="107"/>
      <c r="OM10" s="107"/>
      <c r="ON10" s="107"/>
      <c r="OO10" s="107"/>
      <c r="OP10" s="107"/>
      <c r="OQ10" s="107"/>
      <c r="OR10" s="107"/>
      <c r="OS10" s="107"/>
      <c r="OT10" s="107"/>
      <c r="OU10" s="107"/>
      <c r="OV10" s="107"/>
      <c r="OW10" s="107"/>
      <c r="OX10" s="107"/>
      <c r="OY10" s="107"/>
      <c r="OZ10" s="107"/>
      <c r="PA10" s="107"/>
      <c r="PB10" s="107"/>
      <c r="PC10" s="107"/>
      <c r="PD10" s="107"/>
      <c r="PE10" s="107"/>
      <c r="PF10" s="107"/>
      <c r="PG10" s="107"/>
      <c r="PH10" s="107"/>
      <c r="PI10" s="107"/>
      <c r="PJ10" s="107"/>
      <c r="PK10" s="107"/>
      <c r="PL10" s="107"/>
      <c r="PM10" s="107"/>
      <c r="PN10" s="107"/>
      <c r="PO10" s="107"/>
      <c r="PP10" s="107"/>
      <c r="PQ10" s="107"/>
      <c r="PR10" s="107"/>
      <c r="PS10" s="107"/>
      <c r="PT10" s="107"/>
      <c r="PU10" s="107"/>
      <c r="PV10" s="107"/>
      <c r="PW10" s="107"/>
      <c r="PX10" s="107"/>
      <c r="PY10" s="107"/>
      <c r="PZ10" s="107"/>
      <c r="QA10" s="107"/>
      <c r="QB10" s="107"/>
      <c r="QC10" s="107"/>
      <c r="QD10" s="107"/>
      <c r="QE10" s="107"/>
      <c r="QF10" s="107"/>
      <c r="QG10" s="107"/>
      <c r="QH10" s="107"/>
      <c r="QI10" s="107"/>
      <c r="QJ10" s="107"/>
      <c r="QK10" s="107"/>
      <c r="QL10" s="107"/>
      <c r="QM10" s="107"/>
      <c r="QN10" s="107"/>
      <c r="QO10" s="107"/>
      <c r="QP10" s="107"/>
      <c r="QQ10" s="107"/>
      <c r="QR10" s="107"/>
      <c r="QS10" s="107"/>
      <c r="QT10" s="107"/>
      <c r="QU10" s="107"/>
      <c r="QV10" s="107"/>
      <c r="QW10" s="107"/>
      <c r="QX10" s="107"/>
      <c r="QY10" s="107"/>
      <c r="QZ10" s="107"/>
      <c r="RA10" s="107"/>
      <c r="RB10" s="107"/>
      <c r="RC10" s="107"/>
      <c r="RD10" s="107"/>
      <c r="RE10" s="107"/>
      <c r="RF10" s="107"/>
      <c r="RG10" s="107"/>
      <c r="RH10" s="107"/>
      <c r="RI10" s="107"/>
      <c r="RJ10" s="107"/>
      <c r="RK10" s="107"/>
      <c r="RL10" s="107"/>
      <c r="RM10" s="107"/>
      <c r="RN10" s="107"/>
      <c r="RO10" s="107"/>
      <c r="RP10" s="107"/>
      <c r="RQ10" s="107"/>
      <c r="RR10" s="107"/>
      <c r="RS10" s="107"/>
      <c r="RT10" s="107"/>
      <c r="RU10" s="107"/>
      <c r="RV10" s="107"/>
      <c r="RW10" s="107"/>
      <c r="RX10" s="107"/>
      <c r="RY10" s="107"/>
      <c r="RZ10" s="107"/>
      <c r="SA10" s="107"/>
      <c r="SB10" s="107"/>
      <c r="SC10" s="107"/>
      <c r="SD10" s="107"/>
      <c r="SE10" s="107"/>
      <c r="SF10" s="107"/>
      <c r="SG10" s="107"/>
      <c r="SH10" s="107"/>
      <c r="SI10" s="107"/>
      <c r="SJ10" s="107"/>
      <c r="SK10" s="107"/>
      <c r="SL10" s="107"/>
      <c r="SM10" s="107"/>
      <c r="SN10" s="107"/>
      <c r="SO10" s="107"/>
      <c r="SP10" s="107"/>
      <c r="SQ10" s="107"/>
      <c r="SR10" s="107"/>
      <c r="SS10" s="107"/>
      <c r="ST10" s="107"/>
      <c r="SU10" s="107"/>
      <c r="SV10" s="107"/>
      <c r="SW10" s="107"/>
      <c r="SX10" s="107"/>
      <c r="SY10" s="107"/>
      <c r="SZ10" s="107"/>
      <c r="TA10" s="107"/>
      <c r="TB10" s="107"/>
      <c r="TC10" s="107"/>
      <c r="TD10" s="107"/>
      <c r="TE10" s="107"/>
      <c r="TF10" s="107"/>
      <c r="TG10" s="107"/>
      <c r="TH10" s="107"/>
      <c r="TI10" s="107"/>
      <c r="TJ10" s="107"/>
      <c r="TK10" s="107"/>
      <c r="TL10" s="107"/>
      <c r="TM10" s="107"/>
      <c r="TN10" s="107"/>
      <c r="TO10" s="107"/>
      <c r="TP10" s="107"/>
      <c r="TQ10" s="107"/>
      <c r="TR10" s="107"/>
      <c r="TS10" s="107"/>
      <c r="TT10" s="107"/>
      <c r="TU10" s="107"/>
      <c r="TV10" s="107"/>
      <c r="TW10" s="107"/>
      <c r="TX10" s="107"/>
      <c r="TY10" s="107"/>
      <c r="TZ10" s="107"/>
      <c r="UA10" s="107"/>
      <c r="UB10" s="107"/>
      <c r="UC10" s="107"/>
      <c r="UD10" s="107"/>
      <c r="UE10" s="107"/>
      <c r="UF10" s="107"/>
      <c r="UG10" s="107"/>
      <c r="UH10" s="107"/>
      <c r="UI10" s="107"/>
      <c r="UJ10" s="107"/>
      <c r="UK10" s="107"/>
      <c r="UL10" s="107"/>
      <c r="UM10" s="107"/>
      <c r="UN10" s="107"/>
      <c r="UO10" s="107"/>
      <c r="UP10" s="107"/>
      <c r="UQ10" s="107"/>
      <c r="UR10" s="107"/>
      <c r="US10" s="107"/>
      <c r="UT10" s="107"/>
      <c r="UU10" s="107"/>
      <c r="UV10" s="107"/>
      <c r="UW10" s="107"/>
      <c r="UX10" s="107"/>
      <c r="UY10" s="107"/>
      <c r="UZ10" s="107"/>
      <c r="VA10" s="107"/>
      <c r="VB10" s="107"/>
      <c r="VC10" s="107"/>
      <c r="VD10" s="107"/>
      <c r="VE10" s="107"/>
      <c r="VF10" s="107"/>
      <c r="VG10" s="107"/>
      <c r="VH10" s="107"/>
      <c r="VI10" s="107"/>
      <c r="VJ10" s="107"/>
      <c r="VK10" s="107"/>
      <c r="VL10" s="107"/>
      <c r="VM10" s="107"/>
      <c r="VN10" s="107"/>
      <c r="VO10" s="107"/>
      <c r="VP10" s="107"/>
      <c r="VQ10" s="107"/>
      <c r="VR10" s="107"/>
      <c r="VS10" s="107"/>
      <c r="VT10" s="107"/>
      <c r="VU10" s="107"/>
      <c r="VV10" s="107"/>
      <c r="VW10" s="107"/>
      <c r="VX10" s="107"/>
      <c r="VY10" s="107"/>
      <c r="VZ10" s="107"/>
      <c r="WA10" s="107"/>
      <c r="WB10" s="107"/>
      <c r="WC10" s="107"/>
      <c r="WD10" s="107"/>
      <c r="WE10" s="107"/>
      <c r="WF10" s="107"/>
      <c r="WG10" s="107"/>
      <c r="WH10" s="107"/>
      <c r="WI10" s="107"/>
      <c r="WJ10" s="107"/>
      <c r="WK10" s="107"/>
      <c r="WL10" s="107"/>
      <c r="WM10" s="107"/>
      <c r="WN10" s="107"/>
      <c r="WO10" s="107"/>
      <c r="WP10" s="107"/>
      <c r="WQ10" s="107"/>
      <c r="WR10" s="107"/>
      <c r="WS10" s="107"/>
      <c r="WT10" s="107"/>
      <c r="WU10" s="107"/>
      <c r="WV10" s="107"/>
      <c r="WW10" s="107"/>
      <c r="WX10" s="107"/>
      <c r="WY10" s="107"/>
      <c r="WZ10" s="107"/>
      <c r="XA10" s="107"/>
      <c r="XB10" s="107"/>
      <c r="XC10" s="107"/>
      <c r="XD10" s="107"/>
      <c r="XE10" s="107"/>
      <c r="XF10" s="107"/>
      <c r="XG10" s="107"/>
      <c r="XH10" s="107"/>
      <c r="XI10" s="107"/>
      <c r="XJ10" s="107"/>
      <c r="XK10" s="107"/>
      <c r="XL10" s="107"/>
      <c r="XM10" s="107"/>
      <c r="XN10" s="107"/>
      <c r="XO10" s="107"/>
      <c r="XP10" s="107"/>
      <c r="XQ10" s="107"/>
      <c r="XR10" s="107"/>
      <c r="XS10" s="107"/>
      <c r="XT10" s="107"/>
      <c r="XU10" s="107"/>
      <c r="XV10" s="107"/>
      <c r="XW10" s="107"/>
      <c r="XX10" s="107"/>
      <c r="XY10" s="107"/>
      <c r="XZ10" s="107"/>
      <c r="YA10" s="107"/>
      <c r="YB10" s="107"/>
      <c r="YC10" s="107"/>
      <c r="YD10" s="107"/>
      <c r="YE10" s="107"/>
      <c r="YF10" s="107"/>
      <c r="YG10" s="107"/>
      <c r="YH10" s="107"/>
      <c r="YI10" s="107"/>
      <c r="YJ10" s="107"/>
      <c r="YK10" s="107"/>
      <c r="YL10" s="107"/>
      <c r="YM10" s="107"/>
      <c r="YN10" s="107"/>
      <c r="YO10" s="107"/>
      <c r="YP10" s="107"/>
      <c r="YQ10" s="107"/>
      <c r="YR10" s="107"/>
      <c r="YS10" s="107"/>
      <c r="YT10" s="107"/>
      <c r="YU10" s="107"/>
      <c r="YV10" s="107"/>
      <c r="YW10" s="107"/>
      <c r="YX10" s="107"/>
      <c r="YY10" s="107"/>
      <c r="YZ10" s="107"/>
      <c r="ZA10" s="107"/>
      <c r="ZB10" s="107"/>
      <c r="ZC10" s="107"/>
      <c r="ZD10" s="107"/>
      <c r="ZE10" s="107"/>
      <c r="ZF10" s="107"/>
      <c r="ZG10" s="107"/>
      <c r="ZH10" s="107"/>
      <c r="ZI10" s="107"/>
      <c r="ZJ10" s="107"/>
      <c r="ZK10" s="107"/>
      <c r="ZL10" s="107"/>
      <c r="ZM10" s="107"/>
      <c r="ZN10" s="107"/>
      <c r="ZO10" s="107"/>
      <c r="ZP10" s="107"/>
      <c r="ZQ10" s="107"/>
      <c r="ZR10" s="107"/>
      <c r="ZS10" s="107"/>
      <c r="ZT10" s="107"/>
      <c r="ZU10" s="107"/>
      <c r="ZV10" s="107"/>
      <c r="ZW10" s="107"/>
      <c r="ZX10" s="107"/>
      <c r="ZY10" s="107"/>
      <c r="ZZ10" s="107"/>
      <c r="AAA10" s="107"/>
      <c r="AAB10" s="107"/>
      <c r="AAC10" s="107"/>
      <c r="AAD10" s="107"/>
      <c r="AAE10" s="107"/>
      <c r="AAF10" s="107"/>
      <c r="AAG10" s="107"/>
      <c r="AAH10" s="107"/>
      <c r="AAI10" s="107"/>
      <c r="AAJ10" s="107"/>
      <c r="AAK10" s="107"/>
      <c r="AAL10" s="107"/>
      <c r="AAM10" s="107"/>
      <c r="AAN10" s="107"/>
      <c r="AAO10" s="107"/>
      <c r="AAP10" s="107"/>
      <c r="AAQ10" s="107"/>
      <c r="AAR10" s="107"/>
      <c r="AAS10" s="107"/>
      <c r="AAT10" s="107"/>
      <c r="AAU10" s="107"/>
      <c r="AAV10" s="107"/>
      <c r="AAW10" s="107"/>
      <c r="AAX10" s="107"/>
      <c r="AAY10" s="107"/>
      <c r="AAZ10" s="107"/>
      <c r="ABA10" s="107"/>
      <c r="ABB10" s="107"/>
      <c r="ABC10" s="107"/>
      <c r="ABD10" s="107"/>
      <c r="ABE10" s="107"/>
      <c r="ABF10" s="107"/>
      <c r="ABG10" s="107"/>
      <c r="ABH10" s="107"/>
      <c r="ABI10" s="107"/>
      <c r="ABJ10" s="107"/>
      <c r="ABK10" s="107"/>
      <c r="ABL10" s="107"/>
      <c r="ABM10" s="107"/>
      <c r="ABN10" s="107"/>
      <c r="ABO10" s="107"/>
      <c r="ABP10" s="107"/>
    </row>
    <row r="11" spans="1:744" s="108" customFormat="1" ht="14" x14ac:dyDescent="0.15">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c r="AAJ11" s="107"/>
      <c r="AAK11" s="107"/>
      <c r="AAL11" s="107"/>
      <c r="AAM11" s="107"/>
      <c r="AAN11" s="107"/>
      <c r="AAO11" s="107"/>
      <c r="AAP11" s="107"/>
      <c r="AAQ11" s="107"/>
      <c r="AAR11" s="107"/>
      <c r="AAS11" s="107"/>
      <c r="AAT11" s="107"/>
      <c r="AAU11" s="107"/>
      <c r="AAV11" s="107"/>
      <c r="AAW11" s="107"/>
      <c r="AAX11" s="107"/>
      <c r="AAY11" s="107"/>
      <c r="AAZ11" s="107"/>
      <c r="ABA11" s="107"/>
      <c r="ABB11" s="107"/>
      <c r="ABC11" s="107"/>
      <c r="ABD11" s="107"/>
      <c r="ABE11" s="107"/>
      <c r="ABF11" s="107"/>
      <c r="ABG11" s="107"/>
      <c r="ABH11" s="107"/>
      <c r="ABI11" s="107"/>
      <c r="ABJ11" s="107"/>
      <c r="ABK11" s="107"/>
      <c r="ABL11" s="107"/>
      <c r="ABM11" s="107"/>
      <c r="ABN11" s="107"/>
      <c r="ABO11" s="107"/>
      <c r="ABP11" s="107"/>
    </row>
    <row r="12" spans="1:744" s="108" customFormat="1" ht="15" thickBot="1" x14ac:dyDescent="0.2">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c r="AAJ12" s="107"/>
      <c r="AAK12" s="107"/>
      <c r="AAL12" s="107"/>
      <c r="AAM12" s="107"/>
      <c r="AAN12" s="107"/>
      <c r="AAO12" s="107"/>
      <c r="AAP12" s="107"/>
      <c r="AAQ12" s="107"/>
      <c r="AAR12" s="107"/>
      <c r="AAS12" s="107"/>
      <c r="AAT12" s="107"/>
      <c r="AAU12" s="107"/>
      <c r="AAV12" s="107"/>
      <c r="AAW12" s="107"/>
      <c r="AAX12" s="107"/>
      <c r="AAY12" s="107"/>
      <c r="AAZ12" s="107"/>
      <c r="ABA12" s="107"/>
      <c r="ABB12" s="107"/>
      <c r="ABC12" s="107"/>
      <c r="ABD12" s="107"/>
      <c r="ABE12" s="107"/>
      <c r="ABF12" s="107"/>
      <c r="ABG12" s="107"/>
      <c r="ABH12" s="107"/>
      <c r="ABI12" s="107"/>
      <c r="ABJ12" s="107"/>
      <c r="ABK12" s="107"/>
      <c r="ABL12" s="107"/>
      <c r="ABM12" s="107"/>
      <c r="ABN12" s="107"/>
      <c r="ABO12" s="107"/>
      <c r="ABP12" s="107"/>
    </row>
    <row r="13" spans="1:744" ht="14" x14ac:dyDescent="0.15">
      <c r="A13" s="78" t="s">
        <v>255</v>
      </c>
      <c r="B13" s="79"/>
      <c r="C13" s="79"/>
      <c r="D13" s="79"/>
      <c r="E13" s="79"/>
      <c r="F13" s="79"/>
      <c r="G13" s="79"/>
      <c r="H13" s="79"/>
      <c r="I13" s="79"/>
      <c r="J13" s="79"/>
      <c r="K13" s="79"/>
      <c r="L13" s="79"/>
      <c r="M13" s="79"/>
      <c r="N13" s="79"/>
      <c r="O13" s="79"/>
      <c r="P13" s="79"/>
      <c r="Q13" s="79"/>
      <c r="R13" s="79"/>
      <c r="S13" s="79"/>
      <c r="T13" s="80"/>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c r="AAJ13" s="107"/>
      <c r="AAK13" s="107"/>
      <c r="AAL13" s="107"/>
      <c r="AAM13" s="107"/>
      <c r="AAN13" s="107"/>
      <c r="AAO13" s="107"/>
      <c r="AAP13" s="107"/>
      <c r="AAQ13" s="107"/>
      <c r="AAR13" s="107"/>
      <c r="AAS13" s="107"/>
      <c r="AAT13" s="107"/>
      <c r="AAU13" s="107"/>
      <c r="AAV13" s="107"/>
      <c r="AAW13" s="107"/>
      <c r="AAX13" s="107"/>
      <c r="AAY13" s="107"/>
      <c r="AAZ13" s="107"/>
      <c r="ABA13" s="107"/>
      <c r="ABB13" s="107"/>
      <c r="ABC13" s="107"/>
      <c r="ABD13" s="107"/>
      <c r="ABE13" s="107"/>
      <c r="ABF13" s="107"/>
      <c r="ABG13" s="107"/>
      <c r="ABH13" s="107"/>
      <c r="ABI13" s="107"/>
      <c r="ABJ13" s="107"/>
      <c r="ABK13" s="107"/>
      <c r="ABL13" s="107"/>
      <c r="ABM13" s="107"/>
      <c r="ABN13" s="107"/>
      <c r="ABO13" s="107"/>
      <c r="ABP13" s="107"/>
    </row>
    <row r="14" spans="1:744" ht="14" x14ac:dyDescent="0.15">
      <c r="A14" s="81" t="s">
        <v>107</v>
      </c>
      <c r="B14" s="32"/>
      <c r="C14" s="101">
        <v>2000</v>
      </c>
      <c r="D14" s="32"/>
      <c r="E14" s="32"/>
      <c r="F14" s="32"/>
      <c r="G14" s="32"/>
      <c r="H14" s="32"/>
      <c r="I14" s="32"/>
      <c r="J14" s="32"/>
      <c r="K14" s="32"/>
      <c r="L14" s="32"/>
      <c r="M14" s="32"/>
      <c r="N14" s="32"/>
      <c r="O14" s="32"/>
      <c r="P14" s="32"/>
      <c r="Q14" s="32"/>
      <c r="R14" s="32"/>
      <c r="S14" s="32"/>
      <c r="T14" s="82"/>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c r="AAJ14" s="107"/>
      <c r="AAK14" s="107"/>
      <c r="AAL14" s="107"/>
      <c r="AAM14" s="107"/>
      <c r="AAN14" s="107"/>
      <c r="AAO14" s="107"/>
      <c r="AAP14" s="107"/>
      <c r="AAQ14" s="107"/>
      <c r="AAR14" s="107"/>
      <c r="AAS14" s="107"/>
      <c r="AAT14" s="107"/>
      <c r="AAU14" s="107"/>
      <c r="AAV14" s="107"/>
      <c r="AAW14" s="107"/>
      <c r="AAX14" s="107"/>
      <c r="AAY14" s="107"/>
      <c r="AAZ14" s="107"/>
      <c r="ABA14" s="107"/>
      <c r="ABB14" s="107"/>
      <c r="ABC14" s="107"/>
      <c r="ABD14" s="107"/>
      <c r="ABE14" s="107"/>
      <c r="ABF14" s="107"/>
      <c r="ABG14" s="107"/>
      <c r="ABH14" s="107"/>
      <c r="ABI14" s="107"/>
      <c r="ABJ14" s="107"/>
      <c r="ABK14" s="107"/>
      <c r="ABL14" s="107"/>
      <c r="ABM14" s="107"/>
      <c r="ABN14" s="107"/>
      <c r="ABO14" s="107"/>
      <c r="ABP14" s="107"/>
    </row>
    <row r="15" spans="1:744" ht="14" x14ac:dyDescent="0.15">
      <c r="A15" s="81"/>
      <c r="B15" s="32"/>
      <c r="C15" s="32"/>
      <c r="D15" s="32"/>
      <c r="E15" s="32"/>
      <c r="F15" s="32"/>
      <c r="G15" s="32"/>
      <c r="H15" s="32"/>
      <c r="I15" s="32"/>
      <c r="J15" s="32"/>
      <c r="K15" s="32"/>
      <c r="L15" s="32"/>
      <c r="M15" s="32"/>
      <c r="N15" s="32"/>
      <c r="O15" s="32"/>
      <c r="P15" s="32"/>
      <c r="Q15" s="32"/>
      <c r="R15" s="32"/>
      <c r="S15" s="32"/>
      <c r="T15" s="82"/>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c r="AAJ15" s="107"/>
      <c r="AAK15" s="107"/>
      <c r="AAL15" s="107"/>
      <c r="AAM15" s="107"/>
      <c r="AAN15" s="107"/>
      <c r="AAO15" s="107"/>
      <c r="AAP15" s="107"/>
      <c r="AAQ15" s="107"/>
      <c r="AAR15" s="107"/>
      <c r="AAS15" s="107"/>
      <c r="AAT15" s="107"/>
      <c r="AAU15" s="107"/>
      <c r="AAV15" s="107"/>
      <c r="AAW15" s="107"/>
      <c r="AAX15" s="107"/>
      <c r="AAY15" s="107"/>
      <c r="AAZ15" s="107"/>
      <c r="ABA15" s="107"/>
      <c r="ABB15" s="107"/>
      <c r="ABC15" s="107"/>
      <c r="ABD15" s="107"/>
      <c r="ABE15" s="107"/>
      <c r="ABF15" s="107"/>
      <c r="ABG15" s="107"/>
      <c r="ABH15" s="107"/>
      <c r="ABI15" s="107"/>
      <c r="ABJ15" s="107"/>
      <c r="ABK15" s="107"/>
      <c r="ABL15" s="107"/>
      <c r="ABM15" s="107"/>
      <c r="ABN15" s="107"/>
      <c r="ABO15" s="107"/>
      <c r="ABP15" s="107"/>
    </row>
    <row r="16" spans="1:744" ht="75" x14ac:dyDescent="0.15">
      <c r="A16" s="179" t="s">
        <v>112</v>
      </c>
      <c r="B16" s="180" t="s">
        <v>108</v>
      </c>
      <c r="C16" s="186" t="s">
        <v>109</v>
      </c>
      <c r="D16" s="186" t="s">
        <v>39</v>
      </c>
      <c r="E16" s="196" t="s">
        <v>198</v>
      </c>
      <c r="F16" s="196" t="s">
        <v>199</v>
      </c>
      <c r="G16" s="186" t="s">
        <v>6</v>
      </c>
      <c r="H16" s="189" t="s">
        <v>191</v>
      </c>
      <c r="I16" s="190" t="s">
        <v>201</v>
      </c>
      <c r="J16" s="181" t="s">
        <v>192</v>
      </c>
      <c r="K16" s="183" t="s">
        <v>203</v>
      </c>
      <c r="L16" s="183" t="s">
        <v>232</v>
      </c>
      <c r="M16" s="183" t="s">
        <v>233</v>
      </c>
      <c r="N16" s="183" t="s">
        <v>234</v>
      </c>
      <c r="O16" s="193" t="s">
        <v>193</v>
      </c>
      <c r="P16" s="193" t="s">
        <v>194</v>
      </c>
      <c r="Q16" s="184" t="s">
        <v>237</v>
      </c>
      <c r="R16" s="184" t="s">
        <v>128</v>
      </c>
      <c r="S16" s="183" t="s">
        <v>129</v>
      </c>
      <c r="T16" s="185" t="s">
        <v>130</v>
      </c>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c r="AAJ16" s="107"/>
      <c r="AAK16" s="107"/>
      <c r="AAL16" s="107"/>
      <c r="AAM16" s="107"/>
      <c r="AAN16" s="107"/>
      <c r="AAO16" s="107"/>
      <c r="AAP16" s="107"/>
      <c r="AAQ16" s="107"/>
      <c r="AAR16" s="107"/>
      <c r="AAS16" s="107"/>
      <c r="AAT16" s="107"/>
      <c r="AAU16" s="107"/>
      <c r="AAV16" s="107"/>
      <c r="AAW16" s="107"/>
      <c r="AAX16" s="107"/>
      <c r="AAY16" s="107"/>
      <c r="AAZ16" s="107"/>
      <c r="ABA16" s="107"/>
      <c r="ABB16" s="107"/>
      <c r="ABC16" s="107"/>
      <c r="ABD16" s="107"/>
      <c r="ABE16" s="107"/>
      <c r="ABF16" s="107"/>
      <c r="ABG16" s="107"/>
      <c r="ABH16" s="107"/>
      <c r="ABI16" s="107"/>
      <c r="ABJ16" s="107"/>
      <c r="ABK16" s="107"/>
      <c r="ABL16" s="107"/>
      <c r="ABM16" s="107"/>
      <c r="ABN16" s="107"/>
      <c r="ABO16" s="107"/>
      <c r="ABP16" s="107"/>
    </row>
    <row r="17" spans="1:744" ht="14" x14ac:dyDescent="0.15">
      <c r="A17" s="83" t="str">
        <f>'Tariffs 2017'!K5</f>
        <v>ActewAGL</v>
      </c>
      <c r="B17" s="15" t="str">
        <f>'Tariffs 2017'!L5</f>
        <v>Home Saver Reward No Exit Fee</v>
      </c>
      <c r="C17" s="15">
        <f>91*'Tariffs 2017'!M5/100</f>
        <v>99.372000000000014</v>
      </c>
      <c r="D17" s="15">
        <f>IF($C$14&gt;='Tariffs 2017'!P5,('Tariffs 2017'!P5*'Tariffs 2017'!N5/100),($C$14*'Tariffs 2017'!N5/100))</f>
        <v>364.2</v>
      </c>
      <c r="E17" s="28">
        <v>0</v>
      </c>
      <c r="F17" s="28">
        <f>IF(($C$14&lt;'Tariffs 2017'!P5),(0),($C$14-'Tariffs 2017'!P5)*'Tariffs 2017'!Q5/100)</f>
        <v>0</v>
      </c>
      <c r="G17" s="28">
        <f>SUM(C17:F17)</f>
        <v>463.572</v>
      </c>
      <c r="H17" s="28">
        <f>(G17-C17)*4</f>
        <v>1456.8</v>
      </c>
      <c r="I17" s="84">
        <f t="shared" ref="I17:I18" si="4">G17*4</f>
        <v>1854.288</v>
      </c>
      <c r="J17" s="85">
        <f t="shared" ref="J17:J18" si="5">I17*1.1</f>
        <v>2039.7168000000001</v>
      </c>
      <c r="K17" s="15">
        <f>'Tariffs 2017'!AT5</f>
        <v>0</v>
      </c>
      <c r="L17" s="15">
        <f>'Tariffs 2017'!AU5</f>
        <v>12</v>
      </c>
      <c r="M17" s="15">
        <f>'Tariffs 2017'!AV5</f>
        <v>0</v>
      </c>
      <c r="N17" s="15">
        <f>'Tariffs 2017'!AW5</f>
        <v>0</v>
      </c>
      <c r="O17" s="85">
        <f>I17-(H17*L17/100)</f>
        <v>1679.472</v>
      </c>
      <c r="P17" s="85">
        <f>O17</f>
        <v>1679.472</v>
      </c>
      <c r="Q17" s="86">
        <f>O17*1.1</f>
        <v>1847.4192</v>
      </c>
      <c r="R17" s="86">
        <f>P17*1.1</f>
        <v>1847.4192</v>
      </c>
      <c r="S17" s="87">
        <f>'Tariffs 2017'!BD5</f>
        <v>12</v>
      </c>
      <c r="T17" s="88" t="str">
        <f>'Tariffs 2017'!BE5</f>
        <v>n</v>
      </c>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107"/>
      <c r="HG17" s="107"/>
      <c r="HH17" s="107"/>
      <c r="HI17" s="107"/>
      <c r="HJ17" s="107"/>
      <c r="HK17" s="107"/>
      <c r="HL17" s="107"/>
      <c r="HM17" s="107"/>
      <c r="HN17" s="107"/>
      <c r="HO17" s="107"/>
      <c r="HP17" s="107"/>
      <c r="HQ17" s="107"/>
      <c r="HR17" s="107"/>
      <c r="HS17" s="107"/>
      <c r="HT17" s="107"/>
      <c r="HU17" s="107"/>
      <c r="HV17" s="107"/>
      <c r="HW17" s="107"/>
      <c r="HX17" s="107"/>
      <c r="HY17" s="107"/>
      <c r="HZ17" s="107"/>
      <c r="IA17" s="107"/>
      <c r="IB17" s="107"/>
      <c r="IC17" s="107"/>
      <c r="ID17" s="107"/>
      <c r="IE17" s="107"/>
      <c r="IF17" s="107"/>
      <c r="IG17" s="107"/>
      <c r="IH17" s="107"/>
      <c r="II17" s="107"/>
      <c r="IJ17" s="107"/>
      <c r="IK17" s="107"/>
      <c r="IL17" s="107"/>
      <c r="IM17" s="107"/>
      <c r="IN17" s="107"/>
      <c r="IO17" s="107"/>
      <c r="IP17" s="107"/>
      <c r="IQ17" s="107"/>
      <c r="IR17" s="107"/>
      <c r="IS17" s="107"/>
      <c r="IT17" s="107"/>
      <c r="IU17" s="107"/>
      <c r="IV17" s="107"/>
      <c r="IW17" s="107"/>
      <c r="IX17" s="107"/>
      <c r="IY17" s="107"/>
      <c r="IZ17" s="107"/>
      <c r="JA17" s="107"/>
      <c r="JB17" s="107"/>
      <c r="JC17" s="107"/>
      <c r="JD17" s="107"/>
      <c r="JE17" s="107"/>
      <c r="JF17" s="107"/>
      <c r="JG17" s="107"/>
      <c r="JH17" s="107"/>
      <c r="JI17" s="107"/>
      <c r="JJ17" s="107"/>
      <c r="JK17" s="107"/>
      <c r="JL17" s="107"/>
      <c r="JM17" s="107"/>
      <c r="JN17" s="107"/>
      <c r="JO17" s="107"/>
      <c r="JP17" s="107"/>
      <c r="JQ17" s="107"/>
      <c r="JR17" s="107"/>
      <c r="JS17" s="107"/>
      <c r="JT17" s="107"/>
      <c r="JU17" s="107"/>
      <c r="JV17" s="107"/>
      <c r="JW17" s="107"/>
      <c r="JX17" s="107"/>
      <c r="JY17" s="107"/>
      <c r="JZ17" s="107"/>
      <c r="KA17" s="107"/>
      <c r="KB17" s="107"/>
      <c r="KC17" s="107"/>
      <c r="KD17" s="107"/>
      <c r="KE17" s="107"/>
      <c r="KF17" s="107"/>
      <c r="KG17" s="107"/>
      <c r="KH17" s="107"/>
      <c r="KI17" s="107"/>
      <c r="KJ17" s="107"/>
      <c r="KK17" s="107"/>
      <c r="KL17" s="107"/>
      <c r="KM17" s="107"/>
      <c r="KN17" s="107"/>
      <c r="KO17" s="107"/>
      <c r="KP17" s="107"/>
      <c r="KQ17" s="107"/>
      <c r="KR17" s="107"/>
      <c r="KS17" s="107"/>
      <c r="KT17" s="107"/>
      <c r="KU17" s="107"/>
      <c r="KV17" s="107"/>
      <c r="KW17" s="107"/>
      <c r="KX17" s="107"/>
      <c r="KY17" s="107"/>
      <c r="KZ17" s="107"/>
      <c r="LA17" s="107"/>
      <c r="LB17" s="107"/>
      <c r="LC17" s="107"/>
      <c r="LD17" s="107"/>
      <c r="LE17" s="107"/>
      <c r="LF17" s="107"/>
      <c r="LG17" s="107"/>
      <c r="LH17" s="107"/>
      <c r="LI17" s="107"/>
      <c r="LJ17" s="107"/>
      <c r="LK17" s="107"/>
      <c r="LL17" s="107"/>
      <c r="LM17" s="107"/>
      <c r="LN17" s="107"/>
      <c r="LO17" s="107"/>
      <c r="LP17" s="107"/>
      <c r="LQ17" s="107"/>
      <c r="LR17" s="107"/>
      <c r="LS17" s="107"/>
      <c r="LT17" s="107"/>
      <c r="LU17" s="107"/>
      <c r="LV17" s="107"/>
      <c r="LW17" s="107"/>
      <c r="LX17" s="107"/>
      <c r="LY17" s="107"/>
      <c r="LZ17" s="107"/>
      <c r="MA17" s="107"/>
      <c r="MB17" s="107"/>
      <c r="MC17" s="107"/>
      <c r="MD17" s="107"/>
      <c r="ME17" s="107"/>
      <c r="MF17" s="107"/>
      <c r="MG17" s="107"/>
      <c r="MH17" s="107"/>
      <c r="MI17" s="107"/>
      <c r="MJ17" s="107"/>
      <c r="MK17" s="107"/>
      <c r="ML17" s="107"/>
      <c r="MM17" s="107"/>
      <c r="MN17" s="107"/>
      <c r="MO17" s="107"/>
      <c r="MP17" s="107"/>
      <c r="MQ17" s="107"/>
      <c r="MR17" s="107"/>
      <c r="MS17" s="107"/>
      <c r="MT17" s="107"/>
      <c r="MU17" s="107"/>
      <c r="MV17" s="107"/>
      <c r="MW17" s="107"/>
      <c r="MX17" s="107"/>
      <c r="MY17" s="107"/>
      <c r="MZ17" s="107"/>
      <c r="NA17" s="107"/>
      <c r="NB17" s="107"/>
      <c r="NC17" s="107"/>
      <c r="ND17" s="107"/>
      <c r="NE17" s="107"/>
      <c r="NF17" s="107"/>
      <c r="NG17" s="107"/>
      <c r="NH17" s="107"/>
      <c r="NI17" s="107"/>
      <c r="NJ17" s="107"/>
      <c r="NK17" s="107"/>
      <c r="NL17" s="107"/>
      <c r="NM17" s="107"/>
      <c r="NN17" s="107"/>
      <c r="NO17" s="107"/>
      <c r="NP17" s="107"/>
      <c r="NQ17" s="107"/>
      <c r="NR17" s="107"/>
      <c r="NS17" s="107"/>
      <c r="NT17" s="107"/>
      <c r="NU17" s="107"/>
      <c r="NV17" s="107"/>
      <c r="NW17" s="107"/>
      <c r="NX17" s="107"/>
      <c r="NY17" s="107"/>
      <c r="NZ17" s="107"/>
      <c r="OA17" s="107"/>
      <c r="OB17" s="107"/>
      <c r="OC17" s="107"/>
      <c r="OD17" s="107"/>
      <c r="OE17" s="107"/>
      <c r="OF17" s="107"/>
      <c r="OG17" s="107"/>
      <c r="OH17" s="107"/>
      <c r="OI17" s="107"/>
      <c r="OJ17" s="107"/>
      <c r="OK17" s="107"/>
      <c r="OL17" s="107"/>
      <c r="OM17" s="107"/>
      <c r="ON17" s="107"/>
      <c r="OO17" s="107"/>
      <c r="OP17" s="107"/>
      <c r="OQ17" s="107"/>
      <c r="OR17" s="107"/>
      <c r="OS17" s="107"/>
      <c r="OT17" s="107"/>
      <c r="OU17" s="107"/>
      <c r="OV17" s="107"/>
      <c r="OW17" s="107"/>
      <c r="OX17" s="107"/>
      <c r="OY17" s="107"/>
      <c r="OZ17" s="107"/>
      <c r="PA17" s="107"/>
      <c r="PB17" s="107"/>
      <c r="PC17" s="107"/>
      <c r="PD17" s="107"/>
      <c r="PE17" s="107"/>
      <c r="PF17" s="107"/>
      <c r="PG17" s="107"/>
      <c r="PH17" s="107"/>
      <c r="PI17" s="107"/>
      <c r="PJ17" s="107"/>
      <c r="PK17" s="107"/>
      <c r="PL17" s="107"/>
      <c r="PM17" s="107"/>
      <c r="PN17" s="107"/>
      <c r="PO17" s="107"/>
      <c r="PP17" s="107"/>
      <c r="PQ17" s="107"/>
      <c r="PR17" s="107"/>
      <c r="PS17" s="107"/>
      <c r="PT17" s="107"/>
      <c r="PU17" s="107"/>
      <c r="PV17" s="107"/>
      <c r="PW17" s="107"/>
      <c r="PX17" s="107"/>
      <c r="PY17" s="107"/>
      <c r="PZ17" s="107"/>
      <c r="QA17" s="107"/>
      <c r="QB17" s="107"/>
      <c r="QC17" s="107"/>
      <c r="QD17" s="107"/>
      <c r="QE17" s="107"/>
      <c r="QF17" s="107"/>
      <c r="QG17" s="107"/>
      <c r="QH17" s="107"/>
      <c r="QI17" s="107"/>
      <c r="QJ17" s="107"/>
      <c r="QK17" s="107"/>
      <c r="QL17" s="107"/>
      <c r="QM17" s="107"/>
      <c r="QN17" s="107"/>
      <c r="QO17" s="107"/>
      <c r="QP17" s="107"/>
      <c r="QQ17" s="107"/>
      <c r="QR17" s="107"/>
      <c r="QS17" s="107"/>
      <c r="QT17" s="107"/>
      <c r="QU17" s="107"/>
      <c r="QV17" s="107"/>
      <c r="QW17" s="107"/>
      <c r="QX17" s="107"/>
      <c r="QY17" s="107"/>
      <c r="QZ17" s="107"/>
      <c r="RA17" s="107"/>
      <c r="RB17" s="107"/>
      <c r="RC17" s="107"/>
      <c r="RD17" s="107"/>
      <c r="RE17" s="107"/>
      <c r="RF17" s="107"/>
      <c r="RG17" s="107"/>
      <c r="RH17" s="107"/>
      <c r="RI17" s="107"/>
      <c r="RJ17" s="107"/>
      <c r="RK17" s="107"/>
      <c r="RL17" s="107"/>
      <c r="RM17" s="107"/>
      <c r="RN17" s="107"/>
      <c r="RO17" s="107"/>
      <c r="RP17" s="107"/>
      <c r="RQ17" s="107"/>
      <c r="RR17" s="107"/>
      <c r="RS17" s="107"/>
      <c r="RT17" s="107"/>
      <c r="RU17" s="107"/>
      <c r="RV17" s="107"/>
      <c r="RW17" s="107"/>
      <c r="RX17" s="107"/>
      <c r="RY17" s="107"/>
      <c r="RZ17" s="107"/>
      <c r="SA17" s="107"/>
      <c r="SB17" s="107"/>
      <c r="SC17" s="107"/>
      <c r="SD17" s="107"/>
      <c r="SE17" s="107"/>
      <c r="SF17" s="107"/>
      <c r="SG17" s="107"/>
      <c r="SH17" s="107"/>
      <c r="SI17" s="107"/>
      <c r="SJ17" s="107"/>
      <c r="SK17" s="107"/>
      <c r="SL17" s="107"/>
      <c r="SM17" s="107"/>
      <c r="SN17" s="107"/>
      <c r="SO17" s="107"/>
      <c r="SP17" s="107"/>
      <c r="SQ17" s="107"/>
      <c r="SR17" s="107"/>
      <c r="SS17" s="107"/>
      <c r="ST17" s="107"/>
      <c r="SU17" s="107"/>
      <c r="SV17" s="107"/>
      <c r="SW17" s="107"/>
      <c r="SX17" s="107"/>
      <c r="SY17" s="107"/>
      <c r="SZ17" s="107"/>
      <c r="TA17" s="107"/>
      <c r="TB17" s="107"/>
      <c r="TC17" s="107"/>
      <c r="TD17" s="107"/>
      <c r="TE17" s="107"/>
      <c r="TF17" s="107"/>
      <c r="TG17" s="107"/>
      <c r="TH17" s="107"/>
      <c r="TI17" s="107"/>
      <c r="TJ17" s="107"/>
      <c r="TK17" s="107"/>
      <c r="TL17" s="107"/>
      <c r="TM17" s="107"/>
      <c r="TN17" s="107"/>
      <c r="TO17" s="107"/>
      <c r="TP17" s="107"/>
      <c r="TQ17" s="107"/>
      <c r="TR17" s="107"/>
      <c r="TS17" s="107"/>
      <c r="TT17" s="107"/>
      <c r="TU17" s="107"/>
      <c r="TV17" s="107"/>
      <c r="TW17" s="107"/>
      <c r="TX17" s="107"/>
      <c r="TY17" s="107"/>
      <c r="TZ17" s="107"/>
      <c r="UA17" s="107"/>
      <c r="UB17" s="107"/>
      <c r="UC17" s="107"/>
      <c r="UD17" s="107"/>
      <c r="UE17" s="107"/>
      <c r="UF17" s="107"/>
      <c r="UG17" s="107"/>
      <c r="UH17" s="107"/>
      <c r="UI17" s="107"/>
      <c r="UJ17" s="107"/>
      <c r="UK17" s="107"/>
      <c r="UL17" s="107"/>
      <c r="UM17" s="107"/>
      <c r="UN17" s="107"/>
      <c r="UO17" s="107"/>
      <c r="UP17" s="107"/>
      <c r="UQ17" s="107"/>
      <c r="UR17" s="107"/>
      <c r="US17" s="107"/>
      <c r="UT17" s="107"/>
      <c r="UU17" s="107"/>
      <c r="UV17" s="107"/>
      <c r="UW17" s="107"/>
      <c r="UX17" s="107"/>
      <c r="UY17" s="107"/>
      <c r="UZ17" s="107"/>
      <c r="VA17" s="107"/>
      <c r="VB17" s="107"/>
      <c r="VC17" s="107"/>
      <c r="VD17" s="107"/>
      <c r="VE17" s="107"/>
      <c r="VF17" s="107"/>
      <c r="VG17" s="107"/>
      <c r="VH17" s="107"/>
      <c r="VI17" s="107"/>
      <c r="VJ17" s="107"/>
      <c r="VK17" s="107"/>
      <c r="VL17" s="107"/>
      <c r="VM17" s="107"/>
      <c r="VN17" s="107"/>
      <c r="VO17" s="107"/>
      <c r="VP17" s="107"/>
      <c r="VQ17" s="107"/>
      <c r="VR17" s="107"/>
      <c r="VS17" s="107"/>
      <c r="VT17" s="107"/>
      <c r="VU17" s="107"/>
      <c r="VV17" s="107"/>
      <c r="VW17" s="107"/>
      <c r="VX17" s="107"/>
      <c r="VY17" s="107"/>
      <c r="VZ17" s="107"/>
      <c r="WA17" s="107"/>
      <c r="WB17" s="107"/>
      <c r="WC17" s="107"/>
      <c r="WD17" s="107"/>
      <c r="WE17" s="107"/>
      <c r="WF17" s="107"/>
      <c r="WG17" s="107"/>
      <c r="WH17" s="107"/>
      <c r="WI17" s="107"/>
      <c r="WJ17" s="107"/>
      <c r="WK17" s="107"/>
      <c r="WL17" s="107"/>
      <c r="WM17" s="107"/>
      <c r="WN17" s="107"/>
      <c r="WO17" s="107"/>
      <c r="WP17" s="107"/>
      <c r="WQ17" s="107"/>
      <c r="WR17" s="107"/>
      <c r="WS17" s="107"/>
      <c r="WT17" s="107"/>
      <c r="WU17" s="107"/>
      <c r="WV17" s="107"/>
      <c r="WW17" s="107"/>
      <c r="WX17" s="107"/>
      <c r="WY17" s="107"/>
      <c r="WZ17" s="107"/>
      <c r="XA17" s="107"/>
      <c r="XB17" s="107"/>
      <c r="XC17" s="107"/>
      <c r="XD17" s="107"/>
      <c r="XE17" s="107"/>
      <c r="XF17" s="107"/>
      <c r="XG17" s="107"/>
      <c r="XH17" s="107"/>
      <c r="XI17" s="107"/>
      <c r="XJ17" s="107"/>
      <c r="XK17" s="107"/>
      <c r="XL17" s="107"/>
      <c r="XM17" s="107"/>
      <c r="XN17" s="107"/>
      <c r="XO17" s="107"/>
      <c r="XP17" s="107"/>
      <c r="XQ17" s="107"/>
      <c r="XR17" s="107"/>
      <c r="XS17" s="107"/>
      <c r="XT17" s="107"/>
      <c r="XU17" s="107"/>
      <c r="XV17" s="107"/>
      <c r="XW17" s="107"/>
      <c r="XX17" s="107"/>
      <c r="XY17" s="107"/>
      <c r="XZ17" s="107"/>
      <c r="YA17" s="107"/>
      <c r="YB17" s="107"/>
      <c r="YC17" s="107"/>
      <c r="YD17" s="107"/>
      <c r="YE17" s="107"/>
      <c r="YF17" s="107"/>
      <c r="YG17" s="107"/>
      <c r="YH17" s="107"/>
      <c r="YI17" s="107"/>
      <c r="YJ17" s="107"/>
      <c r="YK17" s="107"/>
      <c r="YL17" s="107"/>
      <c r="YM17" s="107"/>
      <c r="YN17" s="107"/>
      <c r="YO17" s="107"/>
      <c r="YP17" s="107"/>
      <c r="YQ17" s="107"/>
      <c r="YR17" s="107"/>
      <c r="YS17" s="107"/>
      <c r="YT17" s="107"/>
      <c r="YU17" s="107"/>
      <c r="YV17" s="107"/>
      <c r="YW17" s="107"/>
      <c r="YX17" s="107"/>
      <c r="YY17" s="107"/>
      <c r="YZ17" s="107"/>
      <c r="ZA17" s="107"/>
      <c r="ZB17" s="107"/>
      <c r="ZC17" s="107"/>
      <c r="ZD17" s="107"/>
      <c r="ZE17" s="107"/>
      <c r="ZF17" s="107"/>
      <c r="ZG17" s="107"/>
      <c r="ZH17" s="107"/>
      <c r="ZI17" s="107"/>
      <c r="ZJ17" s="107"/>
      <c r="ZK17" s="107"/>
      <c r="ZL17" s="107"/>
      <c r="ZM17" s="107"/>
      <c r="ZN17" s="107"/>
      <c r="ZO17" s="107"/>
      <c r="ZP17" s="107"/>
      <c r="ZQ17" s="107"/>
      <c r="ZR17" s="107"/>
      <c r="ZS17" s="107"/>
      <c r="ZT17" s="107"/>
      <c r="ZU17" s="107"/>
      <c r="ZV17" s="107"/>
      <c r="ZW17" s="107"/>
      <c r="ZX17" s="107"/>
      <c r="ZY17" s="107"/>
      <c r="ZZ17" s="107"/>
      <c r="AAA17" s="107"/>
      <c r="AAB17" s="107"/>
      <c r="AAC17" s="107"/>
      <c r="AAD17" s="107"/>
      <c r="AAE17" s="107"/>
      <c r="AAF17" s="107"/>
      <c r="AAG17" s="107"/>
      <c r="AAH17" s="107"/>
      <c r="AAI17" s="107"/>
      <c r="AAJ17" s="107"/>
      <c r="AAK17" s="107"/>
      <c r="AAL17" s="107"/>
      <c r="AAM17" s="107"/>
      <c r="AAN17" s="107"/>
      <c r="AAO17" s="107"/>
      <c r="AAP17" s="107"/>
      <c r="AAQ17" s="107"/>
      <c r="AAR17" s="107"/>
      <c r="AAS17" s="107"/>
      <c r="AAT17" s="107"/>
      <c r="AAU17" s="107"/>
      <c r="AAV17" s="107"/>
      <c r="AAW17" s="107"/>
      <c r="AAX17" s="107"/>
      <c r="AAY17" s="107"/>
      <c r="AAZ17" s="107"/>
      <c r="ABA17" s="107"/>
      <c r="ABB17" s="107"/>
      <c r="ABC17" s="107"/>
      <c r="ABD17" s="107"/>
      <c r="ABE17" s="107"/>
      <c r="ABF17" s="107"/>
      <c r="ABG17" s="107"/>
      <c r="ABH17" s="107"/>
      <c r="ABI17" s="107"/>
      <c r="ABJ17" s="107"/>
      <c r="ABK17" s="107"/>
      <c r="ABL17" s="107"/>
      <c r="ABM17" s="107"/>
      <c r="ABN17" s="107"/>
      <c r="ABO17" s="107"/>
      <c r="ABP17" s="107"/>
    </row>
    <row r="18" spans="1:744" ht="15" thickBot="1" x14ac:dyDescent="0.2">
      <c r="A18" s="89" t="str">
        <f>'Tariffs 2017'!K6</f>
        <v>Origin Energy</v>
      </c>
      <c r="B18" s="90" t="str">
        <f>'Tariffs 2017'!L6</f>
        <v>Saver</v>
      </c>
      <c r="C18" s="90">
        <f>91*'Tariffs 2017'!M6/100</f>
        <v>98.28</v>
      </c>
      <c r="D18" s="90">
        <f>IF($C$14&gt;='Tariffs 2017'!P6,('Tariffs 2017'!P6*'Tariffs 2017'!N6/100),($C$14*'Tariffs 2017'!N6/100))</f>
        <v>381</v>
      </c>
      <c r="E18" s="91">
        <v>0</v>
      </c>
      <c r="F18" s="91">
        <f>IF(($C$14&lt;'Tariffs 2017'!P6),(0),($C$14-'Tariffs 2017'!P6)*'Tariffs 2017'!Q6/100)</f>
        <v>0</v>
      </c>
      <c r="G18" s="91">
        <f>SUM(C18:F18)</f>
        <v>479.28</v>
      </c>
      <c r="H18" s="91">
        <f>(G18-C18)*4</f>
        <v>1524</v>
      </c>
      <c r="I18" s="92">
        <f t="shared" si="4"/>
        <v>1917.12</v>
      </c>
      <c r="J18" s="93">
        <f t="shared" si="5"/>
        <v>2108.8319999999999</v>
      </c>
      <c r="K18" s="90">
        <f>'Tariffs 2017'!AT6</f>
        <v>0</v>
      </c>
      <c r="L18" s="90">
        <f>'Tariffs 2017'!AU6</f>
        <v>0</v>
      </c>
      <c r="M18" s="90">
        <f>'Tariffs 2017'!AV6</f>
        <v>0</v>
      </c>
      <c r="N18" s="90">
        <f>'Tariffs 2017'!AW6</f>
        <v>10</v>
      </c>
      <c r="O18" s="93">
        <f>I18</f>
        <v>1917.12</v>
      </c>
      <c r="P18" s="93">
        <f>O18-(H18*N18/100)</f>
        <v>1764.7199999999998</v>
      </c>
      <c r="Q18" s="94">
        <f t="shared" ref="Q18:R18" si="6">O18*1.1</f>
        <v>2108.8319999999999</v>
      </c>
      <c r="R18" s="94">
        <f t="shared" si="6"/>
        <v>1941.192</v>
      </c>
      <c r="S18" s="95">
        <f>'Tariffs 2017'!BD6</f>
        <v>0</v>
      </c>
      <c r="T18" s="96" t="str">
        <f>'Tariffs 2017'!BE6</f>
        <v>n</v>
      </c>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c r="IW18" s="107"/>
      <c r="IX18" s="107"/>
      <c r="IY18" s="107"/>
      <c r="IZ18" s="107"/>
      <c r="JA18" s="107"/>
      <c r="JB18" s="107"/>
      <c r="JC18" s="107"/>
      <c r="JD18" s="107"/>
      <c r="JE18" s="107"/>
      <c r="JF18" s="107"/>
      <c r="JG18" s="107"/>
      <c r="JH18" s="107"/>
      <c r="JI18" s="107"/>
      <c r="JJ18" s="107"/>
      <c r="JK18" s="107"/>
      <c r="JL18" s="107"/>
      <c r="JM18" s="107"/>
      <c r="JN18" s="107"/>
      <c r="JO18" s="107"/>
      <c r="JP18" s="107"/>
      <c r="JQ18" s="107"/>
      <c r="JR18" s="107"/>
      <c r="JS18" s="107"/>
      <c r="JT18" s="107"/>
      <c r="JU18" s="107"/>
      <c r="JV18" s="107"/>
      <c r="JW18" s="107"/>
      <c r="JX18" s="107"/>
      <c r="JY18" s="107"/>
      <c r="JZ18" s="107"/>
      <c r="KA18" s="107"/>
      <c r="KB18" s="107"/>
      <c r="KC18" s="107"/>
      <c r="KD18" s="107"/>
      <c r="KE18" s="107"/>
      <c r="KF18" s="107"/>
      <c r="KG18" s="107"/>
      <c r="KH18" s="107"/>
      <c r="KI18" s="107"/>
      <c r="KJ18" s="107"/>
      <c r="KK18" s="107"/>
      <c r="KL18" s="107"/>
      <c r="KM18" s="107"/>
      <c r="KN18" s="107"/>
      <c r="KO18" s="107"/>
      <c r="KP18" s="107"/>
      <c r="KQ18" s="107"/>
      <c r="KR18" s="107"/>
      <c r="KS18" s="107"/>
      <c r="KT18" s="107"/>
      <c r="KU18" s="107"/>
      <c r="KV18" s="107"/>
      <c r="KW18" s="107"/>
      <c r="KX18" s="107"/>
      <c r="KY18" s="107"/>
      <c r="KZ18" s="107"/>
      <c r="LA18" s="107"/>
      <c r="LB18" s="107"/>
      <c r="LC18" s="107"/>
      <c r="LD18" s="107"/>
      <c r="LE18" s="107"/>
      <c r="LF18" s="107"/>
      <c r="LG18" s="107"/>
      <c r="LH18" s="107"/>
      <c r="LI18" s="107"/>
      <c r="LJ18" s="107"/>
      <c r="LK18" s="107"/>
      <c r="LL18" s="107"/>
      <c r="LM18" s="107"/>
      <c r="LN18" s="107"/>
      <c r="LO18" s="107"/>
      <c r="LP18" s="107"/>
      <c r="LQ18" s="107"/>
      <c r="LR18" s="107"/>
      <c r="LS18" s="107"/>
      <c r="LT18" s="107"/>
      <c r="LU18" s="107"/>
      <c r="LV18" s="107"/>
      <c r="LW18" s="107"/>
      <c r="LX18" s="107"/>
      <c r="LY18" s="107"/>
      <c r="LZ18" s="107"/>
      <c r="MA18" s="107"/>
      <c r="MB18" s="107"/>
      <c r="MC18" s="107"/>
      <c r="MD18" s="107"/>
      <c r="ME18" s="107"/>
      <c r="MF18" s="107"/>
      <c r="MG18" s="107"/>
      <c r="MH18" s="107"/>
      <c r="MI18" s="107"/>
      <c r="MJ18" s="107"/>
      <c r="MK18" s="107"/>
      <c r="ML18" s="107"/>
      <c r="MM18" s="107"/>
      <c r="MN18" s="107"/>
      <c r="MO18" s="107"/>
      <c r="MP18" s="107"/>
      <c r="MQ18" s="107"/>
      <c r="MR18" s="107"/>
      <c r="MS18" s="107"/>
      <c r="MT18" s="107"/>
      <c r="MU18" s="107"/>
      <c r="MV18" s="107"/>
      <c r="MW18" s="107"/>
      <c r="MX18" s="107"/>
      <c r="MY18" s="107"/>
      <c r="MZ18" s="107"/>
      <c r="NA18" s="107"/>
      <c r="NB18" s="107"/>
      <c r="NC18" s="107"/>
      <c r="ND18" s="107"/>
      <c r="NE18" s="107"/>
      <c r="NF18" s="107"/>
      <c r="NG18" s="107"/>
      <c r="NH18" s="107"/>
      <c r="NI18" s="107"/>
      <c r="NJ18" s="107"/>
      <c r="NK18" s="107"/>
      <c r="NL18" s="107"/>
      <c r="NM18" s="107"/>
      <c r="NN18" s="107"/>
      <c r="NO18" s="107"/>
      <c r="NP18" s="107"/>
      <c r="NQ18" s="107"/>
      <c r="NR18" s="107"/>
      <c r="NS18" s="107"/>
      <c r="NT18" s="107"/>
      <c r="NU18" s="107"/>
      <c r="NV18" s="107"/>
      <c r="NW18" s="107"/>
      <c r="NX18" s="107"/>
      <c r="NY18" s="107"/>
      <c r="NZ18" s="107"/>
      <c r="OA18" s="107"/>
      <c r="OB18" s="107"/>
      <c r="OC18" s="107"/>
      <c r="OD18" s="107"/>
      <c r="OE18" s="107"/>
      <c r="OF18" s="107"/>
      <c r="OG18" s="107"/>
      <c r="OH18" s="107"/>
      <c r="OI18" s="107"/>
      <c r="OJ18" s="107"/>
      <c r="OK18" s="107"/>
      <c r="OL18" s="107"/>
      <c r="OM18" s="107"/>
      <c r="ON18" s="107"/>
      <c r="OO18" s="107"/>
      <c r="OP18" s="107"/>
      <c r="OQ18" s="107"/>
      <c r="OR18" s="107"/>
      <c r="OS18" s="107"/>
      <c r="OT18" s="107"/>
      <c r="OU18" s="107"/>
      <c r="OV18" s="107"/>
      <c r="OW18" s="107"/>
      <c r="OX18" s="107"/>
      <c r="OY18" s="107"/>
      <c r="OZ18" s="107"/>
      <c r="PA18" s="107"/>
      <c r="PB18" s="107"/>
      <c r="PC18" s="107"/>
      <c r="PD18" s="107"/>
      <c r="PE18" s="107"/>
      <c r="PF18" s="107"/>
      <c r="PG18" s="107"/>
      <c r="PH18" s="107"/>
      <c r="PI18" s="107"/>
      <c r="PJ18" s="107"/>
      <c r="PK18" s="107"/>
      <c r="PL18" s="107"/>
      <c r="PM18" s="107"/>
      <c r="PN18" s="107"/>
      <c r="PO18" s="107"/>
      <c r="PP18" s="107"/>
      <c r="PQ18" s="107"/>
      <c r="PR18" s="107"/>
      <c r="PS18" s="107"/>
      <c r="PT18" s="107"/>
      <c r="PU18" s="107"/>
      <c r="PV18" s="107"/>
      <c r="PW18" s="107"/>
      <c r="PX18" s="107"/>
      <c r="PY18" s="107"/>
      <c r="PZ18" s="107"/>
      <c r="QA18" s="107"/>
      <c r="QB18" s="107"/>
      <c r="QC18" s="107"/>
      <c r="QD18" s="107"/>
      <c r="QE18" s="107"/>
      <c r="QF18" s="107"/>
      <c r="QG18" s="107"/>
      <c r="QH18" s="107"/>
      <c r="QI18" s="107"/>
      <c r="QJ18" s="107"/>
      <c r="QK18" s="107"/>
      <c r="QL18" s="107"/>
      <c r="QM18" s="107"/>
      <c r="QN18" s="107"/>
      <c r="QO18" s="107"/>
      <c r="QP18" s="107"/>
      <c r="QQ18" s="107"/>
      <c r="QR18" s="107"/>
      <c r="QS18" s="107"/>
      <c r="QT18" s="107"/>
      <c r="QU18" s="107"/>
      <c r="QV18" s="107"/>
      <c r="QW18" s="107"/>
      <c r="QX18" s="107"/>
      <c r="QY18" s="107"/>
      <c r="QZ18" s="107"/>
      <c r="RA18" s="107"/>
      <c r="RB18" s="107"/>
      <c r="RC18" s="107"/>
      <c r="RD18" s="107"/>
      <c r="RE18" s="107"/>
      <c r="RF18" s="107"/>
      <c r="RG18" s="107"/>
      <c r="RH18" s="107"/>
      <c r="RI18" s="107"/>
      <c r="RJ18" s="107"/>
      <c r="RK18" s="107"/>
      <c r="RL18" s="107"/>
      <c r="RM18" s="107"/>
      <c r="RN18" s="107"/>
      <c r="RO18" s="107"/>
      <c r="RP18" s="107"/>
      <c r="RQ18" s="107"/>
      <c r="RR18" s="107"/>
      <c r="RS18" s="107"/>
      <c r="RT18" s="107"/>
      <c r="RU18" s="107"/>
      <c r="RV18" s="107"/>
      <c r="RW18" s="107"/>
      <c r="RX18" s="107"/>
      <c r="RY18" s="107"/>
      <c r="RZ18" s="107"/>
      <c r="SA18" s="107"/>
      <c r="SB18" s="107"/>
      <c r="SC18" s="107"/>
      <c r="SD18" s="107"/>
      <c r="SE18" s="107"/>
      <c r="SF18" s="107"/>
      <c r="SG18" s="107"/>
      <c r="SH18" s="107"/>
      <c r="SI18" s="107"/>
      <c r="SJ18" s="107"/>
      <c r="SK18" s="107"/>
      <c r="SL18" s="107"/>
      <c r="SM18" s="107"/>
      <c r="SN18" s="107"/>
      <c r="SO18" s="107"/>
      <c r="SP18" s="107"/>
      <c r="SQ18" s="107"/>
      <c r="SR18" s="107"/>
      <c r="SS18" s="107"/>
      <c r="ST18" s="107"/>
      <c r="SU18" s="107"/>
      <c r="SV18" s="107"/>
      <c r="SW18" s="107"/>
      <c r="SX18" s="107"/>
      <c r="SY18" s="107"/>
      <c r="SZ18" s="107"/>
      <c r="TA18" s="107"/>
      <c r="TB18" s="107"/>
      <c r="TC18" s="107"/>
      <c r="TD18" s="107"/>
      <c r="TE18" s="107"/>
      <c r="TF18" s="107"/>
      <c r="TG18" s="107"/>
      <c r="TH18" s="107"/>
      <c r="TI18" s="107"/>
      <c r="TJ18" s="107"/>
      <c r="TK18" s="107"/>
      <c r="TL18" s="107"/>
      <c r="TM18" s="107"/>
      <c r="TN18" s="107"/>
      <c r="TO18" s="107"/>
      <c r="TP18" s="107"/>
      <c r="TQ18" s="107"/>
      <c r="TR18" s="107"/>
      <c r="TS18" s="107"/>
      <c r="TT18" s="107"/>
      <c r="TU18" s="107"/>
      <c r="TV18" s="107"/>
      <c r="TW18" s="107"/>
      <c r="TX18" s="107"/>
      <c r="TY18" s="107"/>
      <c r="TZ18" s="107"/>
      <c r="UA18" s="107"/>
      <c r="UB18" s="107"/>
      <c r="UC18" s="107"/>
      <c r="UD18" s="107"/>
      <c r="UE18" s="107"/>
      <c r="UF18" s="107"/>
      <c r="UG18" s="107"/>
      <c r="UH18" s="107"/>
      <c r="UI18" s="107"/>
      <c r="UJ18" s="107"/>
      <c r="UK18" s="107"/>
      <c r="UL18" s="107"/>
      <c r="UM18" s="107"/>
      <c r="UN18" s="107"/>
      <c r="UO18" s="107"/>
      <c r="UP18" s="107"/>
      <c r="UQ18" s="107"/>
      <c r="UR18" s="107"/>
      <c r="US18" s="107"/>
      <c r="UT18" s="107"/>
      <c r="UU18" s="107"/>
      <c r="UV18" s="107"/>
      <c r="UW18" s="107"/>
      <c r="UX18" s="107"/>
      <c r="UY18" s="107"/>
      <c r="UZ18" s="107"/>
      <c r="VA18" s="107"/>
      <c r="VB18" s="107"/>
      <c r="VC18" s="107"/>
      <c r="VD18" s="107"/>
      <c r="VE18" s="107"/>
      <c r="VF18" s="107"/>
      <c r="VG18" s="107"/>
      <c r="VH18" s="107"/>
      <c r="VI18" s="107"/>
      <c r="VJ18" s="107"/>
      <c r="VK18" s="107"/>
      <c r="VL18" s="107"/>
      <c r="VM18" s="107"/>
      <c r="VN18" s="107"/>
      <c r="VO18" s="107"/>
      <c r="VP18" s="107"/>
      <c r="VQ18" s="107"/>
      <c r="VR18" s="107"/>
      <c r="VS18" s="107"/>
      <c r="VT18" s="107"/>
      <c r="VU18" s="107"/>
      <c r="VV18" s="107"/>
      <c r="VW18" s="107"/>
      <c r="VX18" s="107"/>
      <c r="VY18" s="107"/>
      <c r="VZ18" s="107"/>
      <c r="WA18" s="107"/>
      <c r="WB18" s="107"/>
      <c r="WC18" s="107"/>
      <c r="WD18" s="107"/>
      <c r="WE18" s="107"/>
      <c r="WF18" s="107"/>
      <c r="WG18" s="107"/>
      <c r="WH18" s="107"/>
      <c r="WI18" s="107"/>
      <c r="WJ18" s="107"/>
      <c r="WK18" s="107"/>
      <c r="WL18" s="107"/>
      <c r="WM18" s="107"/>
      <c r="WN18" s="107"/>
      <c r="WO18" s="107"/>
      <c r="WP18" s="107"/>
      <c r="WQ18" s="107"/>
      <c r="WR18" s="107"/>
      <c r="WS18" s="107"/>
      <c r="WT18" s="107"/>
      <c r="WU18" s="107"/>
      <c r="WV18" s="107"/>
      <c r="WW18" s="107"/>
      <c r="WX18" s="107"/>
      <c r="WY18" s="107"/>
      <c r="WZ18" s="107"/>
      <c r="XA18" s="107"/>
      <c r="XB18" s="107"/>
      <c r="XC18" s="107"/>
      <c r="XD18" s="107"/>
      <c r="XE18" s="107"/>
      <c r="XF18" s="107"/>
      <c r="XG18" s="107"/>
      <c r="XH18" s="107"/>
      <c r="XI18" s="107"/>
      <c r="XJ18" s="107"/>
      <c r="XK18" s="107"/>
      <c r="XL18" s="107"/>
      <c r="XM18" s="107"/>
      <c r="XN18" s="107"/>
      <c r="XO18" s="107"/>
      <c r="XP18" s="107"/>
      <c r="XQ18" s="107"/>
      <c r="XR18" s="107"/>
      <c r="XS18" s="107"/>
      <c r="XT18" s="107"/>
      <c r="XU18" s="107"/>
      <c r="XV18" s="107"/>
      <c r="XW18" s="107"/>
      <c r="XX18" s="107"/>
      <c r="XY18" s="107"/>
      <c r="XZ18" s="107"/>
      <c r="YA18" s="107"/>
      <c r="YB18" s="107"/>
      <c r="YC18" s="107"/>
      <c r="YD18" s="107"/>
      <c r="YE18" s="107"/>
      <c r="YF18" s="107"/>
      <c r="YG18" s="107"/>
      <c r="YH18" s="107"/>
      <c r="YI18" s="107"/>
      <c r="YJ18" s="107"/>
      <c r="YK18" s="107"/>
      <c r="YL18" s="107"/>
      <c r="YM18" s="107"/>
      <c r="YN18" s="107"/>
      <c r="YO18" s="107"/>
      <c r="YP18" s="107"/>
      <c r="YQ18" s="107"/>
      <c r="YR18" s="107"/>
      <c r="YS18" s="107"/>
      <c r="YT18" s="107"/>
      <c r="YU18" s="107"/>
      <c r="YV18" s="107"/>
      <c r="YW18" s="107"/>
      <c r="YX18" s="107"/>
      <c r="YY18" s="107"/>
      <c r="YZ18" s="107"/>
      <c r="ZA18" s="107"/>
      <c r="ZB18" s="107"/>
      <c r="ZC18" s="107"/>
      <c r="ZD18" s="107"/>
      <c r="ZE18" s="107"/>
      <c r="ZF18" s="107"/>
      <c r="ZG18" s="107"/>
      <c r="ZH18" s="107"/>
      <c r="ZI18" s="107"/>
      <c r="ZJ18" s="107"/>
      <c r="ZK18" s="107"/>
      <c r="ZL18" s="107"/>
      <c r="ZM18" s="107"/>
      <c r="ZN18" s="107"/>
      <c r="ZO18" s="107"/>
      <c r="ZP18" s="107"/>
      <c r="ZQ18" s="107"/>
      <c r="ZR18" s="107"/>
      <c r="ZS18" s="107"/>
      <c r="ZT18" s="107"/>
      <c r="ZU18" s="107"/>
      <c r="ZV18" s="107"/>
      <c r="ZW18" s="107"/>
      <c r="ZX18" s="107"/>
      <c r="ZY18" s="107"/>
      <c r="ZZ18" s="107"/>
      <c r="AAA18" s="107"/>
      <c r="AAB18" s="107"/>
      <c r="AAC18" s="107"/>
      <c r="AAD18" s="107"/>
      <c r="AAE18" s="107"/>
      <c r="AAF18" s="107"/>
      <c r="AAG18" s="107"/>
      <c r="AAH18" s="107"/>
      <c r="AAI18" s="107"/>
      <c r="AAJ18" s="107"/>
      <c r="AAK18" s="107"/>
      <c r="AAL18" s="107"/>
      <c r="AAM18" s="107"/>
      <c r="AAN18" s="107"/>
      <c r="AAO18" s="107"/>
      <c r="AAP18" s="107"/>
      <c r="AAQ18" s="107"/>
      <c r="AAR18" s="107"/>
      <c r="AAS18" s="107"/>
      <c r="AAT18" s="107"/>
      <c r="AAU18" s="107"/>
      <c r="AAV18" s="107"/>
      <c r="AAW18" s="107"/>
      <c r="AAX18" s="107"/>
      <c r="AAY18" s="107"/>
      <c r="AAZ18" s="107"/>
      <c r="ABA18" s="107"/>
      <c r="ABB18" s="107"/>
      <c r="ABC18" s="107"/>
      <c r="ABD18" s="107"/>
      <c r="ABE18" s="107"/>
      <c r="ABF18" s="107"/>
      <c r="ABG18" s="107"/>
      <c r="ABH18" s="107"/>
      <c r="ABI18" s="107"/>
      <c r="ABJ18" s="107"/>
      <c r="ABK18" s="107"/>
      <c r="ABL18" s="107"/>
      <c r="ABM18" s="107"/>
      <c r="ABN18" s="107"/>
      <c r="ABO18" s="107"/>
      <c r="ABP18" s="107"/>
    </row>
    <row r="19" spans="1:744" s="108" customFormat="1" ht="14" x14ac:dyDescent="0.15">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c r="IW19" s="107"/>
      <c r="IX19" s="107"/>
      <c r="IY19" s="107"/>
      <c r="IZ19" s="107"/>
      <c r="JA19" s="107"/>
      <c r="JB19" s="107"/>
      <c r="JC19" s="107"/>
      <c r="JD19" s="107"/>
      <c r="JE19" s="107"/>
      <c r="JF19" s="107"/>
      <c r="JG19" s="107"/>
      <c r="JH19" s="107"/>
      <c r="JI19" s="107"/>
      <c r="JJ19" s="107"/>
      <c r="JK19" s="107"/>
      <c r="JL19" s="107"/>
      <c r="JM19" s="107"/>
      <c r="JN19" s="107"/>
      <c r="JO19" s="107"/>
      <c r="JP19" s="107"/>
      <c r="JQ19" s="107"/>
      <c r="JR19" s="107"/>
      <c r="JS19" s="107"/>
      <c r="JT19" s="107"/>
      <c r="JU19" s="107"/>
      <c r="JV19" s="107"/>
      <c r="JW19" s="107"/>
      <c r="JX19" s="107"/>
      <c r="JY19" s="107"/>
      <c r="JZ19" s="107"/>
      <c r="KA19" s="107"/>
      <c r="KB19" s="107"/>
      <c r="KC19" s="107"/>
      <c r="KD19" s="107"/>
      <c r="KE19" s="107"/>
      <c r="KF19" s="107"/>
      <c r="KG19" s="107"/>
      <c r="KH19" s="107"/>
      <c r="KI19" s="107"/>
      <c r="KJ19" s="107"/>
      <c r="KK19" s="107"/>
      <c r="KL19" s="107"/>
      <c r="KM19" s="107"/>
      <c r="KN19" s="107"/>
      <c r="KO19" s="107"/>
      <c r="KP19" s="107"/>
      <c r="KQ19" s="107"/>
      <c r="KR19" s="107"/>
      <c r="KS19" s="107"/>
      <c r="KT19" s="107"/>
      <c r="KU19" s="107"/>
      <c r="KV19" s="107"/>
      <c r="KW19" s="107"/>
      <c r="KX19" s="107"/>
      <c r="KY19" s="107"/>
      <c r="KZ19" s="107"/>
      <c r="LA19" s="107"/>
      <c r="LB19" s="107"/>
      <c r="LC19" s="107"/>
      <c r="LD19" s="107"/>
      <c r="LE19" s="107"/>
      <c r="LF19" s="107"/>
      <c r="LG19" s="107"/>
      <c r="LH19" s="107"/>
      <c r="LI19" s="107"/>
      <c r="LJ19" s="107"/>
      <c r="LK19" s="107"/>
      <c r="LL19" s="107"/>
      <c r="LM19" s="107"/>
      <c r="LN19" s="107"/>
      <c r="LO19" s="107"/>
      <c r="LP19" s="107"/>
      <c r="LQ19" s="107"/>
      <c r="LR19" s="107"/>
      <c r="LS19" s="107"/>
      <c r="LT19" s="107"/>
      <c r="LU19" s="107"/>
      <c r="LV19" s="107"/>
      <c r="LW19" s="107"/>
      <c r="LX19" s="107"/>
      <c r="LY19" s="107"/>
      <c r="LZ19" s="107"/>
      <c r="MA19" s="107"/>
      <c r="MB19" s="107"/>
      <c r="MC19" s="107"/>
      <c r="MD19" s="107"/>
      <c r="ME19" s="107"/>
      <c r="MF19" s="107"/>
      <c r="MG19" s="107"/>
      <c r="MH19" s="107"/>
      <c r="MI19" s="107"/>
      <c r="MJ19" s="107"/>
      <c r="MK19" s="107"/>
      <c r="ML19" s="107"/>
      <c r="MM19" s="107"/>
      <c r="MN19" s="107"/>
      <c r="MO19" s="107"/>
      <c r="MP19" s="107"/>
      <c r="MQ19" s="107"/>
      <c r="MR19" s="107"/>
      <c r="MS19" s="107"/>
      <c r="MT19" s="107"/>
      <c r="MU19" s="107"/>
      <c r="MV19" s="107"/>
      <c r="MW19" s="107"/>
      <c r="MX19" s="107"/>
      <c r="MY19" s="107"/>
      <c r="MZ19" s="107"/>
      <c r="NA19" s="107"/>
      <c r="NB19" s="107"/>
      <c r="NC19" s="107"/>
      <c r="ND19" s="107"/>
      <c r="NE19" s="107"/>
      <c r="NF19" s="107"/>
      <c r="NG19" s="107"/>
      <c r="NH19" s="107"/>
      <c r="NI19" s="107"/>
      <c r="NJ19" s="107"/>
      <c r="NK19" s="107"/>
      <c r="NL19" s="107"/>
      <c r="NM19" s="107"/>
      <c r="NN19" s="107"/>
      <c r="NO19" s="107"/>
      <c r="NP19" s="107"/>
      <c r="NQ19" s="107"/>
      <c r="NR19" s="107"/>
      <c r="NS19" s="107"/>
      <c r="NT19" s="107"/>
      <c r="NU19" s="107"/>
      <c r="NV19" s="107"/>
      <c r="NW19" s="107"/>
      <c r="NX19" s="107"/>
      <c r="NY19" s="107"/>
      <c r="NZ19" s="107"/>
      <c r="OA19" s="107"/>
      <c r="OB19" s="107"/>
      <c r="OC19" s="107"/>
      <c r="OD19" s="107"/>
      <c r="OE19" s="107"/>
      <c r="OF19" s="107"/>
      <c r="OG19" s="107"/>
      <c r="OH19" s="107"/>
      <c r="OI19" s="107"/>
      <c r="OJ19" s="107"/>
      <c r="OK19" s="107"/>
      <c r="OL19" s="107"/>
      <c r="OM19" s="107"/>
      <c r="ON19" s="107"/>
      <c r="OO19" s="107"/>
      <c r="OP19" s="107"/>
      <c r="OQ19" s="107"/>
      <c r="OR19" s="107"/>
      <c r="OS19" s="107"/>
      <c r="OT19" s="107"/>
      <c r="OU19" s="107"/>
      <c r="OV19" s="107"/>
      <c r="OW19" s="107"/>
      <c r="OX19" s="107"/>
      <c r="OY19" s="107"/>
      <c r="OZ19" s="107"/>
      <c r="PA19" s="107"/>
      <c r="PB19" s="107"/>
      <c r="PC19" s="107"/>
      <c r="PD19" s="107"/>
      <c r="PE19" s="107"/>
      <c r="PF19" s="107"/>
      <c r="PG19" s="107"/>
      <c r="PH19" s="107"/>
      <c r="PI19" s="107"/>
      <c r="PJ19" s="107"/>
      <c r="PK19" s="107"/>
      <c r="PL19" s="107"/>
      <c r="PM19" s="107"/>
      <c r="PN19" s="107"/>
      <c r="PO19" s="107"/>
      <c r="PP19" s="107"/>
      <c r="PQ19" s="107"/>
      <c r="PR19" s="107"/>
      <c r="PS19" s="107"/>
      <c r="PT19" s="107"/>
      <c r="PU19" s="107"/>
      <c r="PV19" s="107"/>
      <c r="PW19" s="107"/>
      <c r="PX19" s="107"/>
      <c r="PY19" s="107"/>
      <c r="PZ19" s="107"/>
      <c r="QA19" s="107"/>
      <c r="QB19" s="107"/>
      <c r="QC19" s="107"/>
      <c r="QD19" s="107"/>
      <c r="QE19" s="107"/>
      <c r="QF19" s="107"/>
      <c r="QG19" s="107"/>
      <c r="QH19" s="107"/>
      <c r="QI19" s="107"/>
      <c r="QJ19" s="107"/>
      <c r="QK19" s="107"/>
      <c r="QL19" s="107"/>
      <c r="QM19" s="107"/>
      <c r="QN19" s="107"/>
      <c r="QO19" s="107"/>
      <c r="QP19" s="107"/>
      <c r="QQ19" s="107"/>
      <c r="QR19" s="107"/>
      <c r="QS19" s="107"/>
      <c r="QT19" s="107"/>
      <c r="QU19" s="107"/>
      <c r="QV19" s="107"/>
      <c r="QW19" s="107"/>
      <c r="QX19" s="107"/>
      <c r="QY19" s="107"/>
      <c r="QZ19" s="107"/>
      <c r="RA19" s="107"/>
      <c r="RB19" s="107"/>
      <c r="RC19" s="107"/>
      <c r="RD19" s="107"/>
      <c r="RE19" s="107"/>
      <c r="RF19" s="107"/>
      <c r="RG19" s="107"/>
      <c r="RH19" s="107"/>
      <c r="RI19" s="107"/>
      <c r="RJ19" s="107"/>
      <c r="RK19" s="107"/>
      <c r="RL19" s="107"/>
      <c r="RM19" s="107"/>
      <c r="RN19" s="107"/>
      <c r="RO19" s="107"/>
      <c r="RP19" s="107"/>
      <c r="RQ19" s="107"/>
      <c r="RR19" s="107"/>
      <c r="RS19" s="107"/>
      <c r="RT19" s="107"/>
      <c r="RU19" s="107"/>
      <c r="RV19" s="107"/>
      <c r="RW19" s="107"/>
      <c r="RX19" s="107"/>
      <c r="RY19" s="107"/>
      <c r="RZ19" s="107"/>
      <c r="SA19" s="107"/>
      <c r="SB19" s="107"/>
      <c r="SC19" s="107"/>
      <c r="SD19" s="107"/>
      <c r="SE19" s="107"/>
      <c r="SF19" s="107"/>
      <c r="SG19" s="107"/>
      <c r="SH19" s="107"/>
      <c r="SI19" s="107"/>
      <c r="SJ19" s="107"/>
      <c r="SK19" s="107"/>
      <c r="SL19" s="107"/>
      <c r="SM19" s="107"/>
      <c r="SN19" s="107"/>
      <c r="SO19" s="107"/>
      <c r="SP19" s="107"/>
      <c r="SQ19" s="107"/>
      <c r="SR19" s="107"/>
      <c r="SS19" s="107"/>
      <c r="ST19" s="107"/>
      <c r="SU19" s="107"/>
      <c r="SV19" s="107"/>
      <c r="SW19" s="107"/>
      <c r="SX19" s="107"/>
      <c r="SY19" s="107"/>
      <c r="SZ19" s="107"/>
      <c r="TA19" s="107"/>
      <c r="TB19" s="107"/>
      <c r="TC19" s="107"/>
      <c r="TD19" s="107"/>
      <c r="TE19" s="107"/>
      <c r="TF19" s="107"/>
      <c r="TG19" s="107"/>
      <c r="TH19" s="107"/>
      <c r="TI19" s="107"/>
      <c r="TJ19" s="107"/>
      <c r="TK19" s="107"/>
      <c r="TL19" s="107"/>
      <c r="TM19" s="107"/>
      <c r="TN19" s="107"/>
      <c r="TO19" s="107"/>
      <c r="TP19" s="107"/>
      <c r="TQ19" s="107"/>
      <c r="TR19" s="107"/>
      <c r="TS19" s="107"/>
      <c r="TT19" s="107"/>
      <c r="TU19" s="107"/>
      <c r="TV19" s="107"/>
      <c r="TW19" s="107"/>
      <c r="TX19" s="107"/>
      <c r="TY19" s="107"/>
      <c r="TZ19" s="107"/>
      <c r="UA19" s="107"/>
      <c r="UB19" s="107"/>
      <c r="UC19" s="107"/>
      <c r="UD19" s="107"/>
      <c r="UE19" s="107"/>
      <c r="UF19" s="107"/>
      <c r="UG19" s="107"/>
      <c r="UH19" s="107"/>
      <c r="UI19" s="107"/>
      <c r="UJ19" s="107"/>
      <c r="UK19" s="107"/>
      <c r="UL19" s="107"/>
      <c r="UM19" s="107"/>
      <c r="UN19" s="107"/>
      <c r="UO19" s="107"/>
      <c r="UP19" s="107"/>
      <c r="UQ19" s="107"/>
      <c r="UR19" s="107"/>
      <c r="US19" s="107"/>
      <c r="UT19" s="107"/>
      <c r="UU19" s="107"/>
      <c r="UV19" s="107"/>
      <c r="UW19" s="107"/>
      <c r="UX19" s="107"/>
      <c r="UY19" s="107"/>
      <c r="UZ19" s="107"/>
      <c r="VA19" s="107"/>
      <c r="VB19" s="107"/>
      <c r="VC19" s="107"/>
      <c r="VD19" s="107"/>
      <c r="VE19" s="107"/>
      <c r="VF19" s="107"/>
      <c r="VG19" s="107"/>
      <c r="VH19" s="107"/>
      <c r="VI19" s="107"/>
      <c r="VJ19" s="107"/>
      <c r="VK19" s="107"/>
      <c r="VL19" s="107"/>
      <c r="VM19" s="107"/>
      <c r="VN19" s="107"/>
      <c r="VO19" s="107"/>
      <c r="VP19" s="107"/>
      <c r="VQ19" s="107"/>
      <c r="VR19" s="107"/>
      <c r="VS19" s="107"/>
      <c r="VT19" s="107"/>
      <c r="VU19" s="107"/>
      <c r="VV19" s="107"/>
      <c r="VW19" s="107"/>
      <c r="VX19" s="107"/>
      <c r="VY19" s="107"/>
      <c r="VZ19" s="107"/>
      <c r="WA19" s="107"/>
      <c r="WB19" s="107"/>
      <c r="WC19" s="107"/>
      <c r="WD19" s="107"/>
      <c r="WE19" s="107"/>
      <c r="WF19" s="107"/>
      <c r="WG19" s="107"/>
      <c r="WH19" s="107"/>
      <c r="WI19" s="107"/>
      <c r="WJ19" s="107"/>
      <c r="WK19" s="107"/>
      <c r="WL19" s="107"/>
      <c r="WM19" s="107"/>
      <c r="WN19" s="107"/>
      <c r="WO19" s="107"/>
      <c r="WP19" s="107"/>
      <c r="WQ19" s="107"/>
      <c r="WR19" s="107"/>
      <c r="WS19" s="107"/>
      <c r="WT19" s="107"/>
      <c r="WU19" s="107"/>
      <c r="WV19" s="107"/>
      <c r="WW19" s="107"/>
      <c r="WX19" s="107"/>
      <c r="WY19" s="107"/>
      <c r="WZ19" s="107"/>
      <c r="XA19" s="107"/>
      <c r="XB19" s="107"/>
      <c r="XC19" s="107"/>
      <c r="XD19" s="107"/>
      <c r="XE19" s="107"/>
      <c r="XF19" s="107"/>
      <c r="XG19" s="107"/>
      <c r="XH19" s="107"/>
      <c r="XI19" s="107"/>
      <c r="XJ19" s="107"/>
      <c r="XK19" s="107"/>
      <c r="XL19" s="107"/>
      <c r="XM19" s="107"/>
      <c r="XN19" s="107"/>
      <c r="XO19" s="107"/>
      <c r="XP19" s="107"/>
      <c r="XQ19" s="107"/>
      <c r="XR19" s="107"/>
      <c r="XS19" s="107"/>
      <c r="XT19" s="107"/>
      <c r="XU19" s="107"/>
      <c r="XV19" s="107"/>
      <c r="XW19" s="107"/>
      <c r="XX19" s="107"/>
      <c r="XY19" s="107"/>
      <c r="XZ19" s="107"/>
      <c r="YA19" s="107"/>
      <c r="YB19" s="107"/>
      <c r="YC19" s="107"/>
      <c r="YD19" s="107"/>
      <c r="YE19" s="107"/>
      <c r="YF19" s="107"/>
      <c r="YG19" s="107"/>
      <c r="YH19" s="107"/>
      <c r="YI19" s="107"/>
      <c r="YJ19" s="107"/>
      <c r="YK19" s="107"/>
      <c r="YL19" s="107"/>
      <c r="YM19" s="107"/>
      <c r="YN19" s="107"/>
      <c r="YO19" s="107"/>
      <c r="YP19" s="107"/>
      <c r="YQ19" s="107"/>
      <c r="YR19" s="107"/>
      <c r="YS19" s="107"/>
      <c r="YT19" s="107"/>
      <c r="YU19" s="107"/>
      <c r="YV19" s="107"/>
      <c r="YW19" s="107"/>
      <c r="YX19" s="107"/>
      <c r="YY19" s="107"/>
      <c r="YZ19" s="107"/>
      <c r="ZA19" s="107"/>
      <c r="ZB19" s="107"/>
      <c r="ZC19" s="107"/>
      <c r="ZD19" s="107"/>
      <c r="ZE19" s="107"/>
      <c r="ZF19" s="107"/>
      <c r="ZG19" s="107"/>
      <c r="ZH19" s="107"/>
      <c r="ZI19" s="107"/>
      <c r="ZJ19" s="107"/>
      <c r="ZK19" s="107"/>
      <c r="ZL19" s="107"/>
      <c r="ZM19" s="107"/>
      <c r="ZN19" s="107"/>
      <c r="ZO19" s="107"/>
      <c r="ZP19" s="107"/>
      <c r="ZQ19" s="107"/>
      <c r="ZR19" s="107"/>
      <c r="ZS19" s="107"/>
      <c r="ZT19" s="107"/>
      <c r="ZU19" s="107"/>
      <c r="ZV19" s="107"/>
      <c r="ZW19" s="107"/>
      <c r="ZX19" s="107"/>
      <c r="ZY19" s="107"/>
      <c r="ZZ19" s="107"/>
      <c r="AAA19" s="107"/>
      <c r="AAB19" s="107"/>
      <c r="AAC19" s="107"/>
      <c r="AAD19" s="107"/>
      <c r="AAE19" s="107"/>
      <c r="AAF19" s="107"/>
      <c r="AAG19" s="107"/>
      <c r="AAH19" s="107"/>
      <c r="AAI19" s="107"/>
      <c r="AAJ19" s="107"/>
      <c r="AAK19" s="107"/>
      <c r="AAL19" s="107"/>
      <c r="AAM19" s="107"/>
      <c r="AAN19" s="107"/>
      <c r="AAO19" s="107"/>
      <c r="AAP19" s="107"/>
      <c r="AAQ19" s="107"/>
      <c r="AAR19" s="107"/>
      <c r="AAS19" s="107"/>
      <c r="AAT19" s="107"/>
      <c r="AAU19" s="107"/>
      <c r="AAV19" s="107"/>
      <c r="AAW19" s="107"/>
      <c r="AAX19" s="107"/>
      <c r="AAY19" s="107"/>
      <c r="AAZ19" s="107"/>
      <c r="ABA19" s="107"/>
      <c r="ABB19" s="107"/>
      <c r="ABC19" s="107"/>
      <c r="ABD19" s="107"/>
      <c r="ABE19" s="107"/>
      <c r="ABF19" s="107"/>
      <c r="ABG19" s="107"/>
      <c r="ABH19" s="107"/>
      <c r="ABI19" s="107"/>
      <c r="ABJ19" s="107"/>
      <c r="ABK19" s="107"/>
      <c r="ABL19" s="107"/>
      <c r="ABM19" s="107"/>
      <c r="ABN19" s="107"/>
      <c r="ABO19" s="107"/>
      <c r="ABP19" s="107"/>
    </row>
    <row r="20" spans="1:744" s="108" customFormat="1" ht="15" thickBot="1" x14ac:dyDescent="0.2">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c r="FB20" s="107"/>
      <c r="FC20" s="107"/>
      <c r="FD20" s="107"/>
      <c r="FE20" s="107"/>
      <c r="FF20" s="107"/>
      <c r="FG20" s="107"/>
      <c r="FH20" s="107"/>
      <c r="FI20" s="107"/>
      <c r="FJ20" s="107"/>
      <c r="FK20" s="107"/>
      <c r="FL20" s="107"/>
      <c r="FM20" s="107"/>
      <c r="FN20" s="107"/>
      <c r="FO20" s="107"/>
      <c r="FP20" s="107"/>
      <c r="FQ20" s="107"/>
      <c r="FR20" s="107"/>
      <c r="FS20" s="107"/>
      <c r="FT20" s="107"/>
      <c r="FU20" s="107"/>
      <c r="FV20" s="107"/>
      <c r="FW20" s="107"/>
      <c r="FX20" s="107"/>
      <c r="FY20" s="107"/>
      <c r="FZ20" s="107"/>
      <c r="GA20" s="107"/>
      <c r="GB20" s="107"/>
      <c r="GC20" s="107"/>
      <c r="GD20" s="107"/>
      <c r="GE20" s="107"/>
      <c r="GF20" s="107"/>
      <c r="GG20" s="107"/>
      <c r="GH20" s="107"/>
      <c r="GI20" s="107"/>
      <c r="GJ20" s="107"/>
      <c r="GK20" s="107"/>
      <c r="GL20" s="107"/>
      <c r="GM20" s="107"/>
      <c r="GN20" s="107"/>
      <c r="GO20" s="107"/>
      <c r="GP20" s="107"/>
      <c r="GQ20" s="107"/>
      <c r="GR20" s="107"/>
      <c r="GS20" s="107"/>
      <c r="GT20" s="107"/>
      <c r="GU20" s="107"/>
      <c r="GV20" s="107"/>
      <c r="GW20" s="107"/>
      <c r="GX20" s="107"/>
      <c r="GY20" s="107"/>
      <c r="GZ20" s="107"/>
      <c r="HA20" s="107"/>
      <c r="HB20" s="107"/>
      <c r="HC20" s="107"/>
      <c r="HD20" s="107"/>
      <c r="HE20" s="107"/>
      <c r="HF20" s="107"/>
      <c r="HG20" s="107"/>
      <c r="HH20" s="107"/>
      <c r="HI20" s="107"/>
      <c r="HJ20" s="107"/>
      <c r="HK20" s="107"/>
      <c r="HL20" s="107"/>
      <c r="HM20" s="107"/>
      <c r="HN20" s="107"/>
      <c r="HO20" s="107"/>
      <c r="HP20" s="107"/>
      <c r="HQ20" s="107"/>
      <c r="HR20" s="107"/>
      <c r="HS20" s="107"/>
      <c r="HT20" s="107"/>
      <c r="HU20" s="107"/>
      <c r="HV20" s="107"/>
      <c r="HW20" s="107"/>
      <c r="HX20" s="107"/>
      <c r="HY20" s="107"/>
      <c r="HZ20" s="107"/>
      <c r="IA20" s="107"/>
      <c r="IB20" s="107"/>
      <c r="IC20" s="107"/>
      <c r="ID20" s="107"/>
      <c r="IE20" s="107"/>
      <c r="IF20" s="107"/>
      <c r="IG20" s="107"/>
      <c r="IH20" s="107"/>
      <c r="II20" s="107"/>
      <c r="IJ20" s="107"/>
      <c r="IK20" s="107"/>
      <c r="IL20" s="107"/>
      <c r="IM20" s="107"/>
      <c r="IN20" s="107"/>
      <c r="IO20" s="107"/>
      <c r="IP20" s="107"/>
      <c r="IQ20" s="107"/>
      <c r="IR20" s="107"/>
      <c r="IS20" s="107"/>
      <c r="IT20" s="107"/>
      <c r="IU20" s="107"/>
      <c r="IV20" s="107"/>
      <c r="IW20" s="107"/>
      <c r="IX20" s="107"/>
      <c r="IY20" s="107"/>
      <c r="IZ20" s="107"/>
      <c r="JA20" s="107"/>
      <c r="JB20" s="107"/>
      <c r="JC20" s="107"/>
      <c r="JD20" s="107"/>
      <c r="JE20" s="107"/>
      <c r="JF20" s="107"/>
      <c r="JG20" s="107"/>
      <c r="JH20" s="107"/>
      <c r="JI20" s="107"/>
      <c r="JJ20" s="107"/>
      <c r="JK20" s="107"/>
      <c r="JL20" s="107"/>
      <c r="JM20" s="107"/>
      <c r="JN20" s="107"/>
      <c r="JO20" s="107"/>
      <c r="JP20" s="107"/>
      <c r="JQ20" s="107"/>
      <c r="JR20" s="107"/>
      <c r="JS20" s="107"/>
      <c r="JT20" s="107"/>
      <c r="JU20" s="107"/>
      <c r="JV20" s="107"/>
      <c r="JW20" s="107"/>
      <c r="JX20" s="107"/>
      <c r="JY20" s="107"/>
      <c r="JZ20" s="107"/>
      <c r="KA20" s="107"/>
      <c r="KB20" s="107"/>
      <c r="KC20" s="107"/>
      <c r="KD20" s="107"/>
      <c r="KE20" s="107"/>
      <c r="KF20" s="107"/>
      <c r="KG20" s="107"/>
      <c r="KH20" s="107"/>
      <c r="KI20" s="107"/>
      <c r="KJ20" s="107"/>
      <c r="KK20" s="107"/>
      <c r="KL20" s="107"/>
      <c r="KM20" s="107"/>
      <c r="KN20" s="107"/>
      <c r="KO20" s="107"/>
      <c r="KP20" s="107"/>
      <c r="KQ20" s="107"/>
      <c r="KR20" s="107"/>
      <c r="KS20" s="107"/>
      <c r="KT20" s="107"/>
      <c r="KU20" s="107"/>
      <c r="KV20" s="107"/>
      <c r="KW20" s="107"/>
      <c r="KX20" s="107"/>
      <c r="KY20" s="107"/>
      <c r="KZ20" s="107"/>
      <c r="LA20" s="107"/>
      <c r="LB20" s="107"/>
      <c r="LC20" s="107"/>
      <c r="LD20" s="107"/>
      <c r="LE20" s="107"/>
      <c r="LF20" s="107"/>
      <c r="LG20" s="107"/>
      <c r="LH20" s="107"/>
      <c r="LI20" s="107"/>
      <c r="LJ20" s="107"/>
      <c r="LK20" s="107"/>
      <c r="LL20" s="107"/>
      <c r="LM20" s="107"/>
      <c r="LN20" s="107"/>
      <c r="LO20" s="107"/>
      <c r="LP20" s="107"/>
      <c r="LQ20" s="107"/>
      <c r="LR20" s="107"/>
      <c r="LS20" s="107"/>
      <c r="LT20" s="107"/>
      <c r="LU20" s="107"/>
      <c r="LV20" s="107"/>
      <c r="LW20" s="107"/>
      <c r="LX20" s="107"/>
      <c r="LY20" s="107"/>
      <c r="LZ20" s="107"/>
      <c r="MA20" s="107"/>
      <c r="MB20" s="107"/>
      <c r="MC20" s="107"/>
      <c r="MD20" s="107"/>
      <c r="ME20" s="107"/>
      <c r="MF20" s="107"/>
      <c r="MG20" s="107"/>
      <c r="MH20" s="107"/>
      <c r="MI20" s="107"/>
      <c r="MJ20" s="107"/>
      <c r="MK20" s="107"/>
      <c r="ML20" s="107"/>
      <c r="MM20" s="107"/>
      <c r="MN20" s="107"/>
      <c r="MO20" s="107"/>
      <c r="MP20" s="107"/>
      <c r="MQ20" s="107"/>
      <c r="MR20" s="107"/>
      <c r="MS20" s="107"/>
      <c r="MT20" s="107"/>
      <c r="MU20" s="107"/>
      <c r="MV20" s="107"/>
      <c r="MW20" s="107"/>
      <c r="MX20" s="107"/>
      <c r="MY20" s="107"/>
      <c r="MZ20" s="107"/>
      <c r="NA20" s="107"/>
      <c r="NB20" s="107"/>
      <c r="NC20" s="107"/>
      <c r="ND20" s="107"/>
      <c r="NE20" s="107"/>
      <c r="NF20" s="107"/>
      <c r="NG20" s="107"/>
      <c r="NH20" s="107"/>
      <c r="NI20" s="107"/>
      <c r="NJ20" s="107"/>
      <c r="NK20" s="107"/>
      <c r="NL20" s="107"/>
      <c r="NM20" s="107"/>
      <c r="NN20" s="107"/>
      <c r="NO20" s="107"/>
      <c r="NP20" s="107"/>
      <c r="NQ20" s="107"/>
      <c r="NR20" s="107"/>
      <c r="NS20" s="107"/>
      <c r="NT20" s="107"/>
      <c r="NU20" s="107"/>
      <c r="NV20" s="107"/>
      <c r="NW20" s="107"/>
      <c r="NX20" s="107"/>
      <c r="NY20" s="107"/>
      <c r="NZ20" s="107"/>
      <c r="OA20" s="107"/>
      <c r="OB20" s="107"/>
      <c r="OC20" s="107"/>
      <c r="OD20" s="107"/>
      <c r="OE20" s="107"/>
      <c r="OF20" s="107"/>
      <c r="OG20" s="107"/>
      <c r="OH20" s="107"/>
      <c r="OI20" s="107"/>
      <c r="OJ20" s="107"/>
      <c r="OK20" s="107"/>
      <c r="OL20" s="107"/>
      <c r="OM20" s="107"/>
      <c r="ON20" s="107"/>
      <c r="OO20" s="107"/>
      <c r="OP20" s="107"/>
      <c r="OQ20" s="107"/>
      <c r="OR20" s="107"/>
      <c r="OS20" s="107"/>
      <c r="OT20" s="107"/>
      <c r="OU20" s="107"/>
      <c r="OV20" s="107"/>
      <c r="OW20" s="107"/>
      <c r="OX20" s="107"/>
      <c r="OY20" s="107"/>
      <c r="OZ20" s="107"/>
      <c r="PA20" s="107"/>
      <c r="PB20" s="107"/>
      <c r="PC20" s="107"/>
      <c r="PD20" s="107"/>
      <c r="PE20" s="107"/>
      <c r="PF20" s="107"/>
      <c r="PG20" s="107"/>
      <c r="PH20" s="107"/>
      <c r="PI20" s="107"/>
      <c r="PJ20" s="107"/>
      <c r="PK20" s="107"/>
      <c r="PL20" s="107"/>
      <c r="PM20" s="107"/>
      <c r="PN20" s="107"/>
      <c r="PO20" s="107"/>
      <c r="PP20" s="107"/>
      <c r="PQ20" s="107"/>
      <c r="PR20" s="107"/>
      <c r="PS20" s="107"/>
      <c r="PT20" s="107"/>
      <c r="PU20" s="107"/>
      <c r="PV20" s="107"/>
      <c r="PW20" s="107"/>
      <c r="PX20" s="107"/>
      <c r="PY20" s="107"/>
      <c r="PZ20" s="107"/>
      <c r="QA20" s="107"/>
      <c r="QB20" s="107"/>
      <c r="QC20" s="107"/>
      <c r="QD20" s="107"/>
      <c r="QE20" s="107"/>
      <c r="QF20" s="107"/>
      <c r="QG20" s="107"/>
      <c r="QH20" s="107"/>
      <c r="QI20" s="107"/>
      <c r="QJ20" s="107"/>
      <c r="QK20" s="107"/>
      <c r="QL20" s="107"/>
      <c r="QM20" s="107"/>
      <c r="QN20" s="107"/>
      <c r="QO20" s="107"/>
      <c r="QP20" s="107"/>
      <c r="QQ20" s="107"/>
      <c r="QR20" s="107"/>
      <c r="QS20" s="107"/>
      <c r="QT20" s="107"/>
      <c r="QU20" s="107"/>
      <c r="QV20" s="107"/>
      <c r="QW20" s="107"/>
      <c r="QX20" s="107"/>
      <c r="QY20" s="107"/>
      <c r="QZ20" s="107"/>
      <c r="RA20" s="107"/>
      <c r="RB20" s="107"/>
      <c r="RC20" s="107"/>
      <c r="RD20" s="107"/>
      <c r="RE20" s="107"/>
      <c r="RF20" s="107"/>
      <c r="RG20" s="107"/>
      <c r="RH20" s="107"/>
      <c r="RI20" s="107"/>
      <c r="RJ20" s="107"/>
      <c r="RK20" s="107"/>
      <c r="RL20" s="107"/>
      <c r="RM20" s="107"/>
      <c r="RN20" s="107"/>
      <c r="RO20" s="107"/>
      <c r="RP20" s="107"/>
      <c r="RQ20" s="107"/>
      <c r="RR20" s="107"/>
      <c r="RS20" s="107"/>
      <c r="RT20" s="107"/>
      <c r="RU20" s="107"/>
      <c r="RV20" s="107"/>
      <c r="RW20" s="107"/>
      <c r="RX20" s="107"/>
      <c r="RY20" s="107"/>
      <c r="RZ20" s="107"/>
      <c r="SA20" s="107"/>
      <c r="SB20" s="107"/>
      <c r="SC20" s="107"/>
      <c r="SD20" s="107"/>
      <c r="SE20" s="107"/>
      <c r="SF20" s="107"/>
      <c r="SG20" s="107"/>
      <c r="SH20" s="107"/>
      <c r="SI20" s="107"/>
      <c r="SJ20" s="107"/>
      <c r="SK20" s="107"/>
      <c r="SL20" s="107"/>
      <c r="SM20" s="107"/>
      <c r="SN20" s="107"/>
      <c r="SO20" s="107"/>
      <c r="SP20" s="107"/>
      <c r="SQ20" s="107"/>
      <c r="SR20" s="107"/>
      <c r="SS20" s="107"/>
      <c r="ST20" s="107"/>
      <c r="SU20" s="107"/>
      <c r="SV20" s="107"/>
      <c r="SW20" s="107"/>
      <c r="SX20" s="107"/>
      <c r="SY20" s="107"/>
      <c r="SZ20" s="107"/>
      <c r="TA20" s="107"/>
      <c r="TB20" s="107"/>
      <c r="TC20" s="107"/>
      <c r="TD20" s="107"/>
      <c r="TE20" s="107"/>
      <c r="TF20" s="107"/>
      <c r="TG20" s="107"/>
      <c r="TH20" s="107"/>
      <c r="TI20" s="107"/>
      <c r="TJ20" s="107"/>
      <c r="TK20" s="107"/>
      <c r="TL20" s="107"/>
      <c r="TM20" s="107"/>
      <c r="TN20" s="107"/>
      <c r="TO20" s="107"/>
      <c r="TP20" s="107"/>
      <c r="TQ20" s="107"/>
      <c r="TR20" s="107"/>
      <c r="TS20" s="107"/>
      <c r="TT20" s="107"/>
      <c r="TU20" s="107"/>
      <c r="TV20" s="107"/>
      <c r="TW20" s="107"/>
      <c r="TX20" s="107"/>
      <c r="TY20" s="107"/>
      <c r="TZ20" s="107"/>
      <c r="UA20" s="107"/>
      <c r="UB20" s="107"/>
      <c r="UC20" s="107"/>
      <c r="UD20" s="107"/>
      <c r="UE20" s="107"/>
      <c r="UF20" s="107"/>
      <c r="UG20" s="107"/>
      <c r="UH20" s="107"/>
      <c r="UI20" s="107"/>
      <c r="UJ20" s="107"/>
      <c r="UK20" s="107"/>
      <c r="UL20" s="107"/>
      <c r="UM20" s="107"/>
      <c r="UN20" s="107"/>
      <c r="UO20" s="107"/>
      <c r="UP20" s="107"/>
      <c r="UQ20" s="107"/>
      <c r="UR20" s="107"/>
      <c r="US20" s="107"/>
      <c r="UT20" s="107"/>
      <c r="UU20" s="107"/>
      <c r="UV20" s="107"/>
      <c r="UW20" s="107"/>
      <c r="UX20" s="107"/>
      <c r="UY20" s="107"/>
      <c r="UZ20" s="107"/>
      <c r="VA20" s="107"/>
      <c r="VB20" s="107"/>
      <c r="VC20" s="107"/>
      <c r="VD20" s="107"/>
      <c r="VE20" s="107"/>
      <c r="VF20" s="107"/>
      <c r="VG20" s="107"/>
      <c r="VH20" s="107"/>
      <c r="VI20" s="107"/>
      <c r="VJ20" s="107"/>
      <c r="VK20" s="107"/>
      <c r="VL20" s="107"/>
      <c r="VM20" s="107"/>
      <c r="VN20" s="107"/>
      <c r="VO20" s="107"/>
      <c r="VP20" s="107"/>
      <c r="VQ20" s="107"/>
      <c r="VR20" s="107"/>
      <c r="VS20" s="107"/>
      <c r="VT20" s="107"/>
      <c r="VU20" s="107"/>
      <c r="VV20" s="107"/>
      <c r="VW20" s="107"/>
      <c r="VX20" s="107"/>
      <c r="VY20" s="107"/>
      <c r="VZ20" s="107"/>
      <c r="WA20" s="107"/>
      <c r="WB20" s="107"/>
      <c r="WC20" s="107"/>
      <c r="WD20" s="107"/>
      <c r="WE20" s="107"/>
      <c r="WF20" s="107"/>
      <c r="WG20" s="107"/>
      <c r="WH20" s="107"/>
      <c r="WI20" s="107"/>
      <c r="WJ20" s="107"/>
      <c r="WK20" s="107"/>
      <c r="WL20" s="107"/>
      <c r="WM20" s="107"/>
      <c r="WN20" s="107"/>
      <c r="WO20" s="107"/>
      <c r="WP20" s="107"/>
      <c r="WQ20" s="107"/>
      <c r="WR20" s="107"/>
      <c r="WS20" s="107"/>
      <c r="WT20" s="107"/>
      <c r="WU20" s="107"/>
      <c r="WV20" s="107"/>
      <c r="WW20" s="107"/>
      <c r="WX20" s="107"/>
      <c r="WY20" s="107"/>
      <c r="WZ20" s="107"/>
      <c r="XA20" s="107"/>
      <c r="XB20" s="107"/>
      <c r="XC20" s="107"/>
      <c r="XD20" s="107"/>
      <c r="XE20" s="107"/>
      <c r="XF20" s="107"/>
      <c r="XG20" s="107"/>
      <c r="XH20" s="107"/>
      <c r="XI20" s="107"/>
      <c r="XJ20" s="107"/>
      <c r="XK20" s="107"/>
      <c r="XL20" s="107"/>
      <c r="XM20" s="107"/>
      <c r="XN20" s="107"/>
      <c r="XO20" s="107"/>
      <c r="XP20" s="107"/>
      <c r="XQ20" s="107"/>
      <c r="XR20" s="107"/>
      <c r="XS20" s="107"/>
      <c r="XT20" s="107"/>
      <c r="XU20" s="107"/>
      <c r="XV20" s="107"/>
      <c r="XW20" s="107"/>
      <c r="XX20" s="107"/>
      <c r="XY20" s="107"/>
      <c r="XZ20" s="107"/>
      <c r="YA20" s="107"/>
      <c r="YB20" s="107"/>
      <c r="YC20" s="107"/>
      <c r="YD20" s="107"/>
      <c r="YE20" s="107"/>
      <c r="YF20" s="107"/>
      <c r="YG20" s="107"/>
      <c r="YH20" s="107"/>
      <c r="YI20" s="107"/>
      <c r="YJ20" s="107"/>
      <c r="YK20" s="107"/>
      <c r="YL20" s="107"/>
      <c r="YM20" s="107"/>
      <c r="YN20" s="107"/>
      <c r="YO20" s="107"/>
      <c r="YP20" s="107"/>
      <c r="YQ20" s="107"/>
      <c r="YR20" s="107"/>
      <c r="YS20" s="107"/>
      <c r="YT20" s="107"/>
      <c r="YU20" s="107"/>
      <c r="YV20" s="107"/>
      <c r="YW20" s="107"/>
      <c r="YX20" s="107"/>
      <c r="YY20" s="107"/>
      <c r="YZ20" s="107"/>
      <c r="ZA20" s="107"/>
      <c r="ZB20" s="107"/>
      <c r="ZC20" s="107"/>
      <c r="ZD20" s="107"/>
      <c r="ZE20" s="107"/>
      <c r="ZF20" s="107"/>
      <c r="ZG20" s="107"/>
      <c r="ZH20" s="107"/>
      <c r="ZI20" s="107"/>
      <c r="ZJ20" s="107"/>
      <c r="ZK20" s="107"/>
      <c r="ZL20" s="107"/>
      <c r="ZM20" s="107"/>
      <c r="ZN20" s="107"/>
      <c r="ZO20" s="107"/>
      <c r="ZP20" s="107"/>
      <c r="ZQ20" s="107"/>
      <c r="ZR20" s="107"/>
      <c r="ZS20" s="107"/>
      <c r="ZT20" s="107"/>
      <c r="ZU20" s="107"/>
      <c r="ZV20" s="107"/>
      <c r="ZW20" s="107"/>
      <c r="ZX20" s="107"/>
      <c r="ZY20" s="107"/>
      <c r="ZZ20" s="107"/>
      <c r="AAA20" s="107"/>
      <c r="AAB20" s="107"/>
      <c r="AAC20" s="107"/>
      <c r="AAD20" s="107"/>
      <c r="AAE20" s="107"/>
      <c r="AAF20" s="107"/>
      <c r="AAG20" s="107"/>
      <c r="AAH20" s="107"/>
      <c r="AAI20" s="107"/>
      <c r="AAJ20" s="107"/>
      <c r="AAK20" s="107"/>
      <c r="AAL20" s="107"/>
      <c r="AAM20" s="107"/>
      <c r="AAN20" s="107"/>
      <c r="AAO20" s="107"/>
      <c r="AAP20" s="107"/>
      <c r="AAQ20" s="107"/>
      <c r="AAR20" s="107"/>
      <c r="AAS20" s="107"/>
      <c r="AAT20" s="107"/>
      <c r="AAU20" s="107"/>
      <c r="AAV20" s="107"/>
      <c r="AAW20" s="107"/>
      <c r="AAX20" s="107"/>
      <c r="AAY20" s="107"/>
      <c r="AAZ20" s="107"/>
      <c r="ABA20" s="107"/>
      <c r="ABB20" s="107"/>
      <c r="ABC20" s="107"/>
      <c r="ABD20" s="107"/>
      <c r="ABE20" s="107"/>
      <c r="ABF20" s="107"/>
      <c r="ABG20" s="107"/>
      <c r="ABH20" s="107"/>
      <c r="ABI20" s="107"/>
      <c r="ABJ20" s="107"/>
      <c r="ABK20" s="107"/>
      <c r="ABL20" s="107"/>
      <c r="ABM20" s="107"/>
      <c r="ABN20" s="107"/>
      <c r="ABO20" s="107"/>
      <c r="ABP20" s="107"/>
    </row>
    <row r="21" spans="1:744" ht="14" x14ac:dyDescent="0.15">
      <c r="A21" s="78" t="s">
        <v>265</v>
      </c>
      <c r="B21" s="79"/>
      <c r="C21" s="79"/>
      <c r="D21" s="97"/>
      <c r="E21" s="97"/>
      <c r="F21" s="97"/>
      <c r="G21" s="98"/>
      <c r="H21" s="98"/>
      <c r="I21" s="79"/>
      <c r="J21" s="79"/>
      <c r="K21" s="79"/>
      <c r="L21" s="79"/>
      <c r="M21" s="79"/>
      <c r="N21" s="79"/>
      <c r="O21" s="79"/>
      <c r="P21" s="79"/>
      <c r="Q21" s="79"/>
      <c r="R21" s="79"/>
      <c r="S21" s="79"/>
      <c r="T21" s="80"/>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c r="FB21" s="107"/>
      <c r="FC21" s="107"/>
      <c r="FD21" s="107"/>
      <c r="FE21" s="107"/>
      <c r="FF21" s="107"/>
      <c r="FG21" s="107"/>
      <c r="FH21" s="107"/>
      <c r="FI21" s="107"/>
      <c r="FJ21" s="107"/>
      <c r="FK21" s="107"/>
      <c r="FL21" s="107"/>
      <c r="FM21" s="107"/>
      <c r="FN21" s="107"/>
      <c r="FO21" s="107"/>
      <c r="FP21" s="107"/>
      <c r="FQ21" s="107"/>
      <c r="FR21" s="107"/>
      <c r="FS21" s="107"/>
      <c r="FT21" s="107"/>
      <c r="FU21" s="107"/>
      <c r="FV21" s="107"/>
      <c r="FW21" s="107"/>
      <c r="FX21" s="107"/>
      <c r="FY21" s="107"/>
      <c r="FZ21" s="107"/>
      <c r="GA21" s="107"/>
      <c r="GB21" s="107"/>
      <c r="GC21" s="107"/>
      <c r="GD21" s="107"/>
      <c r="GE21" s="107"/>
      <c r="GF21" s="107"/>
      <c r="GG21" s="107"/>
      <c r="GH21" s="107"/>
      <c r="GI21" s="107"/>
      <c r="GJ21" s="107"/>
      <c r="GK21" s="107"/>
      <c r="GL21" s="107"/>
      <c r="GM21" s="107"/>
      <c r="GN21" s="107"/>
      <c r="GO21" s="107"/>
      <c r="GP21" s="107"/>
      <c r="GQ21" s="107"/>
      <c r="GR21" s="107"/>
      <c r="GS21" s="107"/>
      <c r="GT21" s="107"/>
      <c r="GU21" s="107"/>
      <c r="GV21" s="107"/>
      <c r="GW21" s="107"/>
      <c r="GX21" s="107"/>
      <c r="GY21" s="107"/>
      <c r="GZ21" s="107"/>
      <c r="HA21" s="107"/>
      <c r="HB21" s="107"/>
      <c r="HC21" s="107"/>
      <c r="HD21" s="107"/>
      <c r="HE21" s="107"/>
      <c r="HF21" s="107"/>
      <c r="HG21" s="107"/>
      <c r="HH21" s="107"/>
      <c r="HI21" s="107"/>
      <c r="HJ21" s="107"/>
      <c r="HK21" s="107"/>
      <c r="HL21" s="107"/>
      <c r="HM21" s="107"/>
      <c r="HN21" s="107"/>
      <c r="HO21" s="107"/>
      <c r="HP21" s="107"/>
      <c r="HQ21" s="107"/>
      <c r="HR21" s="107"/>
      <c r="HS21" s="107"/>
      <c r="HT21" s="107"/>
      <c r="HU21" s="107"/>
      <c r="HV21" s="107"/>
      <c r="HW21" s="107"/>
      <c r="HX21" s="107"/>
      <c r="HY21" s="107"/>
      <c r="HZ21" s="107"/>
      <c r="IA21" s="107"/>
      <c r="IB21" s="107"/>
      <c r="IC21" s="107"/>
      <c r="ID21" s="107"/>
      <c r="IE21" s="107"/>
      <c r="IF21" s="107"/>
      <c r="IG21" s="107"/>
      <c r="IH21" s="107"/>
      <c r="II21" s="107"/>
      <c r="IJ21" s="107"/>
      <c r="IK21" s="107"/>
      <c r="IL21" s="107"/>
      <c r="IM21" s="107"/>
      <c r="IN21" s="107"/>
      <c r="IO21" s="107"/>
      <c r="IP21" s="107"/>
      <c r="IQ21" s="107"/>
      <c r="IR21" s="107"/>
      <c r="IS21" s="107"/>
      <c r="IT21" s="107"/>
      <c r="IU21" s="107"/>
      <c r="IV21" s="107"/>
      <c r="IW21" s="107"/>
      <c r="IX21" s="107"/>
      <c r="IY21" s="107"/>
      <c r="IZ21" s="107"/>
      <c r="JA21" s="107"/>
      <c r="JB21" s="107"/>
      <c r="JC21" s="107"/>
      <c r="JD21" s="107"/>
      <c r="JE21" s="107"/>
      <c r="JF21" s="107"/>
      <c r="JG21" s="107"/>
      <c r="JH21" s="107"/>
      <c r="JI21" s="107"/>
      <c r="JJ21" s="107"/>
      <c r="JK21" s="107"/>
      <c r="JL21" s="107"/>
      <c r="JM21" s="107"/>
      <c r="JN21" s="107"/>
      <c r="JO21" s="107"/>
      <c r="JP21" s="107"/>
      <c r="JQ21" s="107"/>
      <c r="JR21" s="107"/>
      <c r="JS21" s="107"/>
      <c r="JT21" s="107"/>
      <c r="JU21" s="107"/>
      <c r="JV21" s="107"/>
      <c r="JW21" s="107"/>
      <c r="JX21" s="107"/>
      <c r="JY21" s="107"/>
      <c r="JZ21" s="107"/>
      <c r="KA21" s="107"/>
      <c r="KB21" s="107"/>
      <c r="KC21" s="107"/>
      <c r="KD21" s="107"/>
      <c r="KE21" s="107"/>
      <c r="KF21" s="107"/>
      <c r="KG21" s="107"/>
      <c r="KH21" s="107"/>
      <c r="KI21" s="107"/>
      <c r="KJ21" s="107"/>
      <c r="KK21" s="107"/>
      <c r="KL21" s="107"/>
      <c r="KM21" s="107"/>
      <c r="KN21" s="107"/>
      <c r="KO21" s="107"/>
      <c r="KP21" s="107"/>
      <c r="KQ21" s="107"/>
      <c r="KR21" s="107"/>
      <c r="KS21" s="107"/>
      <c r="KT21" s="107"/>
      <c r="KU21" s="107"/>
      <c r="KV21" s="107"/>
      <c r="KW21" s="107"/>
      <c r="KX21" s="107"/>
      <c r="KY21" s="107"/>
      <c r="KZ21" s="107"/>
      <c r="LA21" s="107"/>
      <c r="LB21" s="107"/>
      <c r="LC21" s="107"/>
      <c r="LD21" s="107"/>
      <c r="LE21" s="107"/>
      <c r="LF21" s="107"/>
      <c r="LG21" s="107"/>
      <c r="LH21" s="107"/>
      <c r="LI21" s="107"/>
      <c r="LJ21" s="107"/>
      <c r="LK21" s="107"/>
      <c r="LL21" s="107"/>
      <c r="LM21" s="107"/>
      <c r="LN21" s="107"/>
      <c r="LO21" s="107"/>
      <c r="LP21" s="107"/>
      <c r="LQ21" s="107"/>
      <c r="LR21" s="107"/>
      <c r="LS21" s="107"/>
      <c r="LT21" s="107"/>
      <c r="LU21" s="107"/>
      <c r="LV21" s="107"/>
      <c r="LW21" s="107"/>
      <c r="LX21" s="107"/>
      <c r="LY21" s="107"/>
      <c r="LZ21" s="107"/>
      <c r="MA21" s="107"/>
      <c r="MB21" s="107"/>
      <c r="MC21" s="107"/>
      <c r="MD21" s="107"/>
      <c r="ME21" s="107"/>
      <c r="MF21" s="107"/>
      <c r="MG21" s="107"/>
      <c r="MH21" s="107"/>
      <c r="MI21" s="107"/>
      <c r="MJ21" s="107"/>
      <c r="MK21" s="107"/>
      <c r="ML21" s="107"/>
      <c r="MM21" s="107"/>
      <c r="MN21" s="107"/>
      <c r="MO21" s="107"/>
      <c r="MP21" s="107"/>
      <c r="MQ21" s="107"/>
      <c r="MR21" s="107"/>
      <c r="MS21" s="107"/>
      <c r="MT21" s="107"/>
      <c r="MU21" s="107"/>
      <c r="MV21" s="107"/>
      <c r="MW21" s="107"/>
      <c r="MX21" s="107"/>
      <c r="MY21" s="107"/>
      <c r="MZ21" s="107"/>
      <c r="NA21" s="107"/>
      <c r="NB21" s="107"/>
      <c r="NC21" s="107"/>
      <c r="ND21" s="107"/>
      <c r="NE21" s="107"/>
      <c r="NF21" s="107"/>
      <c r="NG21" s="107"/>
      <c r="NH21" s="107"/>
      <c r="NI21" s="107"/>
      <c r="NJ21" s="107"/>
      <c r="NK21" s="107"/>
      <c r="NL21" s="107"/>
      <c r="NM21" s="107"/>
      <c r="NN21" s="107"/>
      <c r="NO21" s="107"/>
      <c r="NP21" s="107"/>
      <c r="NQ21" s="107"/>
      <c r="NR21" s="107"/>
      <c r="NS21" s="107"/>
      <c r="NT21" s="107"/>
      <c r="NU21" s="107"/>
      <c r="NV21" s="107"/>
      <c r="NW21" s="107"/>
      <c r="NX21" s="107"/>
      <c r="NY21" s="107"/>
      <c r="NZ21" s="107"/>
      <c r="OA21" s="107"/>
      <c r="OB21" s="107"/>
      <c r="OC21" s="107"/>
      <c r="OD21" s="107"/>
      <c r="OE21" s="107"/>
      <c r="OF21" s="107"/>
      <c r="OG21" s="107"/>
      <c r="OH21" s="107"/>
      <c r="OI21" s="107"/>
      <c r="OJ21" s="107"/>
      <c r="OK21" s="107"/>
      <c r="OL21" s="107"/>
      <c r="OM21" s="107"/>
      <c r="ON21" s="107"/>
      <c r="OO21" s="107"/>
      <c r="OP21" s="107"/>
      <c r="OQ21" s="107"/>
      <c r="OR21" s="107"/>
      <c r="OS21" s="107"/>
      <c r="OT21" s="107"/>
      <c r="OU21" s="107"/>
      <c r="OV21" s="107"/>
      <c r="OW21" s="107"/>
      <c r="OX21" s="107"/>
      <c r="OY21" s="107"/>
      <c r="OZ21" s="107"/>
      <c r="PA21" s="107"/>
      <c r="PB21" s="107"/>
      <c r="PC21" s="107"/>
      <c r="PD21" s="107"/>
      <c r="PE21" s="107"/>
      <c r="PF21" s="107"/>
      <c r="PG21" s="107"/>
      <c r="PH21" s="107"/>
      <c r="PI21" s="107"/>
      <c r="PJ21" s="107"/>
      <c r="PK21" s="107"/>
      <c r="PL21" s="107"/>
      <c r="PM21" s="107"/>
      <c r="PN21" s="107"/>
      <c r="PO21" s="107"/>
      <c r="PP21" s="107"/>
      <c r="PQ21" s="107"/>
      <c r="PR21" s="107"/>
      <c r="PS21" s="107"/>
      <c r="PT21" s="107"/>
      <c r="PU21" s="107"/>
      <c r="PV21" s="107"/>
      <c r="PW21" s="107"/>
      <c r="PX21" s="107"/>
      <c r="PY21" s="107"/>
      <c r="PZ21" s="107"/>
      <c r="QA21" s="107"/>
      <c r="QB21" s="107"/>
      <c r="QC21" s="107"/>
      <c r="QD21" s="107"/>
      <c r="QE21" s="107"/>
      <c r="QF21" s="107"/>
      <c r="QG21" s="107"/>
      <c r="QH21" s="107"/>
      <c r="QI21" s="107"/>
      <c r="QJ21" s="107"/>
      <c r="QK21" s="107"/>
      <c r="QL21" s="107"/>
      <c r="QM21" s="107"/>
      <c r="QN21" s="107"/>
      <c r="QO21" s="107"/>
      <c r="QP21" s="107"/>
      <c r="QQ21" s="107"/>
      <c r="QR21" s="107"/>
      <c r="QS21" s="107"/>
      <c r="QT21" s="107"/>
      <c r="QU21" s="107"/>
      <c r="QV21" s="107"/>
      <c r="QW21" s="107"/>
      <c r="QX21" s="107"/>
      <c r="QY21" s="107"/>
      <c r="QZ21" s="107"/>
      <c r="RA21" s="107"/>
      <c r="RB21" s="107"/>
      <c r="RC21" s="107"/>
      <c r="RD21" s="107"/>
      <c r="RE21" s="107"/>
      <c r="RF21" s="107"/>
      <c r="RG21" s="107"/>
      <c r="RH21" s="107"/>
      <c r="RI21" s="107"/>
      <c r="RJ21" s="107"/>
      <c r="RK21" s="107"/>
      <c r="RL21" s="107"/>
      <c r="RM21" s="107"/>
      <c r="RN21" s="107"/>
      <c r="RO21" s="107"/>
      <c r="RP21" s="107"/>
      <c r="RQ21" s="107"/>
      <c r="RR21" s="107"/>
      <c r="RS21" s="107"/>
      <c r="RT21" s="107"/>
      <c r="RU21" s="107"/>
      <c r="RV21" s="107"/>
      <c r="RW21" s="107"/>
      <c r="RX21" s="107"/>
      <c r="RY21" s="107"/>
      <c r="RZ21" s="107"/>
      <c r="SA21" s="107"/>
      <c r="SB21" s="107"/>
      <c r="SC21" s="107"/>
      <c r="SD21" s="107"/>
      <c r="SE21" s="107"/>
      <c r="SF21" s="107"/>
      <c r="SG21" s="107"/>
      <c r="SH21" s="107"/>
      <c r="SI21" s="107"/>
      <c r="SJ21" s="107"/>
      <c r="SK21" s="107"/>
      <c r="SL21" s="107"/>
      <c r="SM21" s="107"/>
      <c r="SN21" s="107"/>
      <c r="SO21" s="107"/>
      <c r="SP21" s="107"/>
      <c r="SQ21" s="107"/>
      <c r="SR21" s="107"/>
      <c r="SS21" s="107"/>
      <c r="ST21" s="107"/>
      <c r="SU21" s="107"/>
      <c r="SV21" s="107"/>
      <c r="SW21" s="107"/>
      <c r="SX21" s="107"/>
      <c r="SY21" s="107"/>
      <c r="SZ21" s="107"/>
      <c r="TA21" s="107"/>
      <c r="TB21" s="107"/>
      <c r="TC21" s="107"/>
      <c r="TD21" s="107"/>
      <c r="TE21" s="107"/>
      <c r="TF21" s="107"/>
      <c r="TG21" s="107"/>
      <c r="TH21" s="107"/>
      <c r="TI21" s="107"/>
      <c r="TJ21" s="107"/>
      <c r="TK21" s="107"/>
      <c r="TL21" s="107"/>
      <c r="TM21" s="107"/>
      <c r="TN21" s="107"/>
      <c r="TO21" s="107"/>
      <c r="TP21" s="107"/>
      <c r="TQ21" s="107"/>
      <c r="TR21" s="107"/>
      <c r="TS21" s="107"/>
      <c r="TT21" s="107"/>
      <c r="TU21" s="107"/>
      <c r="TV21" s="107"/>
      <c r="TW21" s="107"/>
      <c r="TX21" s="107"/>
      <c r="TY21" s="107"/>
      <c r="TZ21" s="107"/>
      <c r="UA21" s="107"/>
      <c r="UB21" s="107"/>
      <c r="UC21" s="107"/>
      <c r="UD21" s="107"/>
      <c r="UE21" s="107"/>
      <c r="UF21" s="107"/>
      <c r="UG21" s="107"/>
      <c r="UH21" s="107"/>
      <c r="UI21" s="107"/>
      <c r="UJ21" s="107"/>
      <c r="UK21" s="107"/>
      <c r="UL21" s="107"/>
      <c r="UM21" s="107"/>
      <c r="UN21" s="107"/>
      <c r="UO21" s="107"/>
      <c r="UP21" s="107"/>
      <c r="UQ21" s="107"/>
      <c r="UR21" s="107"/>
      <c r="US21" s="107"/>
      <c r="UT21" s="107"/>
      <c r="UU21" s="107"/>
      <c r="UV21" s="107"/>
      <c r="UW21" s="107"/>
      <c r="UX21" s="107"/>
      <c r="UY21" s="107"/>
      <c r="UZ21" s="107"/>
      <c r="VA21" s="107"/>
      <c r="VB21" s="107"/>
      <c r="VC21" s="107"/>
      <c r="VD21" s="107"/>
      <c r="VE21" s="107"/>
      <c r="VF21" s="107"/>
      <c r="VG21" s="107"/>
      <c r="VH21" s="107"/>
      <c r="VI21" s="107"/>
      <c r="VJ21" s="107"/>
      <c r="VK21" s="107"/>
      <c r="VL21" s="107"/>
      <c r="VM21" s="107"/>
      <c r="VN21" s="107"/>
      <c r="VO21" s="107"/>
      <c r="VP21" s="107"/>
      <c r="VQ21" s="107"/>
      <c r="VR21" s="107"/>
      <c r="VS21" s="107"/>
      <c r="VT21" s="107"/>
      <c r="VU21" s="107"/>
      <c r="VV21" s="107"/>
      <c r="VW21" s="107"/>
      <c r="VX21" s="107"/>
      <c r="VY21" s="107"/>
      <c r="VZ21" s="107"/>
      <c r="WA21" s="107"/>
      <c r="WB21" s="107"/>
      <c r="WC21" s="107"/>
      <c r="WD21" s="107"/>
      <c r="WE21" s="107"/>
      <c r="WF21" s="107"/>
      <c r="WG21" s="107"/>
      <c r="WH21" s="107"/>
      <c r="WI21" s="107"/>
      <c r="WJ21" s="107"/>
      <c r="WK21" s="107"/>
      <c r="WL21" s="107"/>
      <c r="WM21" s="107"/>
      <c r="WN21" s="107"/>
      <c r="WO21" s="107"/>
      <c r="WP21" s="107"/>
      <c r="WQ21" s="107"/>
      <c r="WR21" s="107"/>
      <c r="WS21" s="107"/>
      <c r="WT21" s="107"/>
      <c r="WU21" s="107"/>
      <c r="WV21" s="107"/>
      <c r="WW21" s="107"/>
      <c r="WX21" s="107"/>
      <c r="WY21" s="107"/>
      <c r="WZ21" s="107"/>
      <c r="XA21" s="107"/>
      <c r="XB21" s="107"/>
      <c r="XC21" s="107"/>
      <c r="XD21" s="107"/>
      <c r="XE21" s="107"/>
      <c r="XF21" s="107"/>
      <c r="XG21" s="107"/>
      <c r="XH21" s="107"/>
      <c r="XI21" s="107"/>
      <c r="XJ21" s="107"/>
      <c r="XK21" s="107"/>
      <c r="XL21" s="107"/>
      <c r="XM21" s="107"/>
      <c r="XN21" s="107"/>
      <c r="XO21" s="107"/>
      <c r="XP21" s="107"/>
      <c r="XQ21" s="107"/>
      <c r="XR21" s="107"/>
      <c r="XS21" s="107"/>
      <c r="XT21" s="107"/>
      <c r="XU21" s="107"/>
      <c r="XV21" s="107"/>
      <c r="XW21" s="107"/>
      <c r="XX21" s="107"/>
      <c r="XY21" s="107"/>
      <c r="XZ21" s="107"/>
      <c r="YA21" s="107"/>
      <c r="YB21" s="107"/>
      <c r="YC21" s="107"/>
      <c r="YD21" s="107"/>
      <c r="YE21" s="107"/>
      <c r="YF21" s="107"/>
      <c r="YG21" s="107"/>
      <c r="YH21" s="107"/>
      <c r="YI21" s="107"/>
      <c r="YJ21" s="107"/>
      <c r="YK21" s="107"/>
      <c r="YL21" s="107"/>
      <c r="YM21" s="107"/>
      <c r="YN21" s="107"/>
      <c r="YO21" s="107"/>
      <c r="YP21" s="107"/>
      <c r="YQ21" s="107"/>
      <c r="YR21" s="107"/>
      <c r="YS21" s="107"/>
      <c r="YT21" s="107"/>
      <c r="YU21" s="107"/>
      <c r="YV21" s="107"/>
      <c r="YW21" s="107"/>
      <c r="YX21" s="107"/>
      <c r="YY21" s="107"/>
      <c r="YZ21" s="107"/>
      <c r="ZA21" s="107"/>
      <c r="ZB21" s="107"/>
      <c r="ZC21" s="107"/>
      <c r="ZD21" s="107"/>
      <c r="ZE21" s="107"/>
      <c r="ZF21" s="107"/>
      <c r="ZG21" s="107"/>
      <c r="ZH21" s="107"/>
      <c r="ZI21" s="107"/>
      <c r="ZJ21" s="107"/>
      <c r="ZK21" s="107"/>
      <c r="ZL21" s="107"/>
      <c r="ZM21" s="107"/>
      <c r="ZN21" s="107"/>
      <c r="ZO21" s="107"/>
      <c r="ZP21" s="107"/>
      <c r="ZQ21" s="107"/>
      <c r="ZR21" s="107"/>
      <c r="ZS21" s="107"/>
      <c r="ZT21" s="107"/>
      <c r="ZU21" s="107"/>
      <c r="ZV21" s="107"/>
      <c r="ZW21" s="107"/>
      <c r="ZX21" s="107"/>
      <c r="ZY21" s="107"/>
      <c r="ZZ21" s="107"/>
      <c r="AAA21" s="107"/>
      <c r="AAB21" s="107"/>
      <c r="AAC21" s="107"/>
      <c r="AAD21" s="107"/>
      <c r="AAE21" s="107"/>
      <c r="AAF21" s="107"/>
      <c r="AAG21" s="107"/>
      <c r="AAH21" s="107"/>
      <c r="AAI21" s="107"/>
      <c r="AAJ21" s="107"/>
      <c r="AAK21" s="107"/>
      <c r="AAL21" s="107"/>
      <c r="AAM21" s="107"/>
      <c r="AAN21" s="107"/>
      <c r="AAO21" s="107"/>
      <c r="AAP21" s="107"/>
      <c r="AAQ21" s="107"/>
      <c r="AAR21" s="107"/>
      <c r="AAS21" s="107"/>
      <c r="AAT21" s="107"/>
      <c r="AAU21" s="107"/>
      <c r="AAV21" s="107"/>
      <c r="AAW21" s="107"/>
      <c r="AAX21" s="107"/>
      <c r="AAY21" s="107"/>
      <c r="AAZ21" s="107"/>
      <c r="ABA21" s="107"/>
      <c r="ABB21" s="107"/>
      <c r="ABC21" s="107"/>
      <c r="ABD21" s="107"/>
      <c r="ABE21" s="107"/>
      <c r="ABF21" s="107"/>
      <c r="ABG21" s="107"/>
      <c r="ABH21" s="107"/>
      <c r="ABI21" s="107"/>
      <c r="ABJ21" s="107"/>
      <c r="ABK21" s="107"/>
      <c r="ABL21" s="107"/>
      <c r="ABM21" s="107"/>
      <c r="ABN21" s="107"/>
      <c r="ABO21" s="107"/>
      <c r="ABP21" s="107"/>
    </row>
    <row r="22" spans="1:744" ht="14" x14ac:dyDescent="0.15">
      <c r="A22" s="81" t="s">
        <v>107</v>
      </c>
      <c r="B22" s="32"/>
      <c r="C22" s="101">
        <v>2000</v>
      </c>
      <c r="D22" s="99"/>
      <c r="E22" s="99"/>
      <c r="F22" s="99"/>
      <c r="G22" s="100"/>
      <c r="H22" s="100"/>
      <c r="I22" s="32"/>
      <c r="J22" s="32"/>
      <c r="K22" s="32"/>
      <c r="L22" s="32"/>
      <c r="M22" s="32"/>
      <c r="N22" s="32"/>
      <c r="O22" s="32"/>
      <c r="P22" s="32"/>
      <c r="Q22" s="32"/>
      <c r="R22" s="32"/>
      <c r="S22" s="32"/>
      <c r="T22" s="82"/>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row>
    <row r="23" spans="1:744" ht="14" x14ac:dyDescent="0.15">
      <c r="A23" s="81" t="s">
        <v>207</v>
      </c>
      <c r="B23" s="32"/>
      <c r="C23" s="102">
        <v>0.7</v>
      </c>
      <c r="D23" s="99"/>
      <c r="E23" s="99"/>
      <c r="F23" s="99"/>
      <c r="G23" s="100"/>
      <c r="H23" s="100"/>
      <c r="I23" s="32"/>
      <c r="J23" s="32"/>
      <c r="K23" s="32"/>
      <c r="L23" s="32"/>
      <c r="M23" s="32"/>
      <c r="N23" s="32"/>
      <c r="O23" s="32"/>
      <c r="P23" s="32"/>
      <c r="Q23" s="32"/>
      <c r="R23" s="32"/>
      <c r="S23" s="32"/>
      <c r="T23" s="82"/>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c r="IV23" s="107"/>
      <c r="IW23" s="107"/>
      <c r="IX23" s="107"/>
      <c r="IY23" s="107"/>
      <c r="IZ23" s="107"/>
      <c r="JA23" s="107"/>
      <c r="JB23" s="107"/>
      <c r="JC23" s="107"/>
      <c r="JD23" s="107"/>
      <c r="JE23" s="107"/>
      <c r="JF23" s="107"/>
      <c r="JG23" s="107"/>
      <c r="JH23" s="107"/>
      <c r="JI23" s="107"/>
      <c r="JJ23" s="107"/>
      <c r="JK23" s="107"/>
      <c r="JL23" s="107"/>
      <c r="JM23" s="107"/>
      <c r="JN23" s="107"/>
      <c r="JO23" s="107"/>
      <c r="JP23" s="107"/>
      <c r="JQ23" s="107"/>
      <c r="JR23" s="107"/>
      <c r="JS23" s="107"/>
      <c r="JT23" s="107"/>
      <c r="JU23" s="107"/>
      <c r="JV23" s="107"/>
      <c r="JW23" s="107"/>
      <c r="JX23" s="107"/>
      <c r="JY23" s="107"/>
      <c r="JZ23" s="107"/>
      <c r="KA23" s="107"/>
      <c r="KB23" s="107"/>
      <c r="KC23" s="107"/>
      <c r="KD23" s="107"/>
      <c r="KE23" s="107"/>
      <c r="KF23" s="107"/>
      <c r="KG23" s="107"/>
      <c r="KH23" s="107"/>
      <c r="KI23" s="107"/>
      <c r="KJ23" s="107"/>
      <c r="KK23" s="107"/>
      <c r="KL23" s="107"/>
      <c r="KM23" s="107"/>
      <c r="KN23" s="107"/>
      <c r="KO23" s="107"/>
      <c r="KP23" s="107"/>
      <c r="KQ23" s="107"/>
      <c r="KR23" s="107"/>
      <c r="KS23" s="107"/>
      <c r="KT23" s="107"/>
      <c r="KU23" s="107"/>
      <c r="KV23" s="107"/>
      <c r="KW23" s="107"/>
      <c r="KX23" s="107"/>
      <c r="KY23" s="107"/>
      <c r="KZ23" s="107"/>
      <c r="LA23" s="107"/>
      <c r="LB23" s="107"/>
      <c r="LC23" s="107"/>
      <c r="LD23" s="107"/>
      <c r="LE23" s="107"/>
      <c r="LF23" s="107"/>
      <c r="LG23" s="107"/>
      <c r="LH23" s="107"/>
      <c r="LI23" s="107"/>
      <c r="LJ23" s="107"/>
      <c r="LK23" s="107"/>
      <c r="LL23" s="107"/>
      <c r="LM23" s="107"/>
      <c r="LN23" s="107"/>
      <c r="LO23" s="107"/>
      <c r="LP23" s="107"/>
      <c r="LQ23" s="107"/>
      <c r="LR23" s="107"/>
      <c r="LS23" s="107"/>
      <c r="LT23" s="107"/>
      <c r="LU23" s="107"/>
      <c r="LV23" s="107"/>
      <c r="LW23" s="107"/>
      <c r="LX23" s="107"/>
      <c r="LY23" s="107"/>
      <c r="LZ23" s="107"/>
      <c r="MA23" s="107"/>
      <c r="MB23" s="107"/>
      <c r="MC23" s="107"/>
      <c r="MD23" s="107"/>
      <c r="ME23" s="107"/>
      <c r="MF23" s="107"/>
      <c r="MG23" s="107"/>
      <c r="MH23" s="107"/>
      <c r="MI23" s="107"/>
      <c r="MJ23" s="107"/>
      <c r="MK23" s="107"/>
      <c r="ML23" s="107"/>
      <c r="MM23" s="107"/>
      <c r="MN23" s="107"/>
      <c r="MO23" s="107"/>
      <c r="MP23" s="107"/>
      <c r="MQ23" s="107"/>
      <c r="MR23" s="107"/>
      <c r="MS23" s="107"/>
      <c r="MT23" s="107"/>
      <c r="MU23" s="107"/>
      <c r="MV23" s="107"/>
      <c r="MW23" s="107"/>
      <c r="MX23" s="107"/>
      <c r="MY23" s="107"/>
      <c r="MZ23" s="107"/>
      <c r="NA23" s="107"/>
      <c r="NB23" s="107"/>
      <c r="NC23" s="107"/>
      <c r="ND23" s="107"/>
      <c r="NE23" s="107"/>
      <c r="NF23" s="107"/>
      <c r="NG23" s="107"/>
      <c r="NH23" s="107"/>
      <c r="NI23" s="107"/>
      <c r="NJ23" s="107"/>
      <c r="NK23" s="107"/>
      <c r="NL23" s="107"/>
      <c r="NM23" s="107"/>
      <c r="NN23" s="107"/>
      <c r="NO23" s="107"/>
      <c r="NP23" s="107"/>
      <c r="NQ23" s="107"/>
      <c r="NR23" s="107"/>
      <c r="NS23" s="107"/>
      <c r="NT23" s="107"/>
      <c r="NU23" s="107"/>
      <c r="NV23" s="107"/>
      <c r="NW23" s="107"/>
      <c r="NX23" s="107"/>
      <c r="NY23" s="107"/>
      <c r="NZ23" s="107"/>
      <c r="OA23" s="107"/>
      <c r="OB23" s="107"/>
      <c r="OC23" s="107"/>
      <c r="OD23" s="107"/>
      <c r="OE23" s="107"/>
      <c r="OF23" s="107"/>
      <c r="OG23" s="107"/>
      <c r="OH23" s="107"/>
      <c r="OI23" s="107"/>
      <c r="OJ23" s="107"/>
      <c r="OK23" s="107"/>
      <c r="OL23" s="107"/>
      <c r="OM23" s="107"/>
      <c r="ON23" s="107"/>
      <c r="OO23" s="107"/>
      <c r="OP23" s="107"/>
      <c r="OQ23" s="107"/>
      <c r="OR23" s="107"/>
      <c r="OS23" s="107"/>
      <c r="OT23" s="107"/>
      <c r="OU23" s="107"/>
      <c r="OV23" s="107"/>
      <c r="OW23" s="107"/>
      <c r="OX23" s="107"/>
      <c r="OY23" s="107"/>
      <c r="OZ23" s="107"/>
      <c r="PA23" s="107"/>
      <c r="PB23" s="107"/>
      <c r="PC23" s="107"/>
      <c r="PD23" s="107"/>
      <c r="PE23" s="107"/>
      <c r="PF23" s="107"/>
      <c r="PG23" s="107"/>
      <c r="PH23" s="107"/>
      <c r="PI23" s="107"/>
      <c r="PJ23" s="107"/>
      <c r="PK23" s="107"/>
      <c r="PL23" s="107"/>
      <c r="PM23" s="107"/>
      <c r="PN23" s="107"/>
      <c r="PO23" s="107"/>
      <c r="PP23" s="107"/>
      <c r="PQ23" s="107"/>
      <c r="PR23" s="107"/>
      <c r="PS23" s="107"/>
      <c r="PT23" s="107"/>
      <c r="PU23" s="107"/>
      <c r="PV23" s="107"/>
      <c r="PW23" s="107"/>
      <c r="PX23" s="107"/>
      <c r="PY23" s="107"/>
      <c r="PZ23" s="107"/>
      <c r="QA23" s="107"/>
      <c r="QB23" s="107"/>
      <c r="QC23" s="107"/>
      <c r="QD23" s="107"/>
      <c r="QE23" s="107"/>
      <c r="QF23" s="107"/>
      <c r="QG23" s="107"/>
      <c r="QH23" s="107"/>
      <c r="QI23" s="107"/>
      <c r="QJ23" s="107"/>
      <c r="QK23" s="107"/>
      <c r="QL23" s="107"/>
      <c r="QM23" s="107"/>
      <c r="QN23" s="107"/>
      <c r="QO23" s="107"/>
      <c r="QP23" s="107"/>
      <c r="QQ23" s="107"/>
      <c r="QR23" s="107"/>
      <c r="QS23" s="107"/>
      <c r="QT23" s="107"/>
      <c r="QU23" s="107"/>
      <c r="QV23" s="107"/>
      <c r="QW23" s="107"/>
      <c r="QX23" s="107"/>
      <c r="QY23" s="107"/>
      <c r="QZ23" s="107"/>
      <c r="RA23" s="107"/>
      <c r="RB23" s="107"/>
      <c r="RC23" s="107"/>
      <c r="RD23" s="107"/>
      <c r="RE23" s="107"/>
      <c r="RF23" s="107"/>
      <c r="RG23" s="107"/>
      <c r="RH23" s="107"/>
      <c r="RI23" s="107"/>
      <c r="RJ23" s="107"/>
      <c r="RK23" s="107"/>
      <c r="RL23" s="107"/>
      <c r="RM23" s="107"/>
      <c r="RN23" s="107"/>
      <c r="RO23" s="107"/>
      <c r="RP23" s="107"/>
      <c r="RQ23" s="107"/>
      <c r="RR23" s="107"/>
      <c r="RS23" s="107"/>
      <c r="RT23" s="107"/>
      <c r="RU23" s="107"/>
      <c r="RV23" s="107"/>
      <c r="RW23" s="107"/>
      <c r="RX23" s="107"/>
      <c r="RY23" s="107"/>
      <c r="RZ23" s="107"/>
      <c r="SA23" s="107"/>
      <c r="SB23" s="107"/>
      <c r="SC23" s="107"/>
      <c r="SD23" s="107"/>
      <c r="SE23" s="107"/>
      <c r="SF23" s="107"/>
      <c r="SG23" s="107"/>
      <c r="SH23" s="107"/>
      <c r="SI23" s="107"/>
      <c r="SJ23" s="107"/>
      <c r="SK23" s="107"/>
      <c r="SL23" s="107"/>
      <c r="SM23" s="107"/>
      <c r="SN23" s="107"/>
      <c r="SO23" s="107"/>
      <c r="SP23" s="107"/>
      <c r="SQ23" s="107"/>
      <c r="SR23" s="107"/>
      <c r="SS23" s="107"/>
      <c r="ST23" s="107"/>
      <c r="SU23" s="107"/>
      <c r="SV23" s="107"/>
      <c r="SW23" s="107"/>
      <c r="SX23" s="107"/>
      <c r="SY23" s="107"/>
      <c r="SZ23" s="107"/>
      <c r="TA23" s="107"/>
      <c r="TB23" s="107"/>
      <c r="TC23" s="107"/>
      <c r="TD23" s="107"/>
      <c r="TE23" s="107"/>
      <c r="TF23" s="107"/>
      <c r="TG23" s="107"/>
      <c r="TH23" s="107"/>
      <c r="TI23" s="107"/>
      <c r="TJ23" s="107"/>
      <c r="TK23" s="107"/>
      <c r="TL23" s="107"/>
      <c r="TM23" s="107"/>
      <c r="TN23" s="107"/>
      <c r="TO23" s="107"/>
      <c r="TP23" s="107"/>
      <c r="TQ23" s="107"/>
      <c r="TR23" s="107"/>
      <c r="TS23" s="107"/>
      <c r="TT23" s="107"/>
      <c r="TU23" s="107"/>
      <c r="TV23" s="107"/>
      <c r="TW23" s="107"/>
      <c r="TX23" s="107"/>
      <c r="TY23" s="107"/>
      <c r="TZ23" s="107"/>
      <c r="UA23" s="107"/>
      <c r="UB23" s="107"/>
      <c r="UC23" s="107"/>
      <c r="UD23" s="107"/>
      <c r="UE23" s="107"/>
      <c r="UF23" s="107"/>
      <c r="UG23" s="107"/>
      <c r="UH23" s="107"/>
      <c r="UI23" s="107"/>
      <c r="UJ23" s="107"/>
      <c r="UK23" s="107"/>
      <c r="UL23" s="107"/>
      <c r="UM23" s="107"/>
      <c r="UN23" s="107"/>
      <c r="UO23" s="107"/>
      <c r="UP23" s="107"/>
      <c r="UQ23" s="107"/>
      <c r="UR23" s="107"/>
      <c r="US23" s="107"/>
      <c r="UT23" s="107"/>
      <c r="UU23" s="107"/>
      <c r="UV23" s="107"/>
      <c r="UW23" s="107"/>
      <c r="UX23" s="107"/>
      <c r="UY23" s="107"/>
      <c r="UZ23" s="107"/>
      <c r="VA23" s="107"/>
      <c r="VB23" s="107"/>
      <c r="VC23" s="107"/>
      <c r="VD23" s="107"/>
      <c r="VE23" s="107"/>
      <c r="VF23" s="107"/>
      <c r="VG23" s="107"/>
      <c r="VH23" s="107"/>
      <c r="VI23" s="107"/>
      <c r="VJ23" s="107"/>
      <c r="VK23" s="107"/>
      <c r="VL23" s="107"/>
      <c r="VM23" s="107"/>
      <c r="VN23" s="107"/>
      <c r="VO23" s="107"/>
      <c r="VP23" s="107"/>
      <c r="VQ23" s="107"/>
      <c r="VR23" s="107"/>
      <c r="VS23" s="107"/>
      <c r="VT23" s="107"/>
      <c r="VU23" s="107"/>
      <c r="VV23" s="107"/>
      <c r="VW23" s="107"/>
      <c r="VX23" s="107"/>
      <c r="VY23" s="107"/>
      <c r="VZ23" s="107"/>
      <c r="WA23" s="107"/>
      <c r="WB23" s="107"/>
      <c r="WC23" s="107"/>
      <c r="WD23" s="107"/>
      <c r="WE23" s="107"/>
      <c r="WF23" s="107"/>
      <c r="WG23" s="107"/>
      <c r="WH23" s="107"/>
      <c r="WI23" s="107"/>
      <c r="WJ23" s="107"/>
      <c r="WK23" s="107"/>
      <c r="WL23" s="107"/>
      <c r="WM23" s="107"/>
      <c r="WN23" s="107"/>
      <c r="WO23" s="107"/>
      <c r="WP23" s="107"/>
      <c r="WQ23" s="107"/>
      <c r="WR23" s="107"/>
      <c r="WS23" s="107"/>
      <c r="WT23" s="107"/>
      <c r="WU23" s="107"/>
      <c r="WV23" s="107"/>
      <c r="WW23" s="107"/>
      <c r="WX23" s="107"/>
      <c r="WY23" s="107"/>
      <c r="WZ23" s="107"/>
      <c r="XA23" s="107"/>
      <c r="XB23" s="107"/>
      <c r="XC23" s="107"/>
      <c r="XD23" s="107"/>
      <c r="XE23" s="107"/>
      <c r="XF23" s="107"/>
      <c r="XG23" s="107"/>
      <c r="XH23" s="107"/>
      <c r="XI23" s="107"/>
      <c r="XJ23" s="107"/>
      <c r="XK23" s="107"/>
      <c r="XL23" s="107"/>
      <c r="XM23" s="107"/>
      <c r="XN23" s="107"/>
      <c r="XO23" s="107"/>
      <c r="XP23" s="107"/>
      <c r="XQ23" s="107"/>
      <c r="XR23" s="107"/>
      <c r="XS23" s="107"/>
      <c r="XT23" s="107"/>
      <c r="XU23" s="107"/>
      <c r="XV23" s="107"/>
      <c r="XW23" s="107"/>
      <c r="XX23" s="107"/>
      <c r="XY23" s="107"/>
      <c r="XZ23" s="107"/>
      <c r="YA23" s="107"/>
      <c r="YB23" s="107"/>
      <c r="YC23" s="107"/>
      <c r="YD23" s="107"/>
      <c r="YE23" s="107"/>
      <c r="YF23" s="107"/>
      <c r="YG23" s="107"/>
      <c r="YH23" s="107"/>
      <c r="YI23" s="107"/>
      <c r="YJ23" s="107"/>
      <c r="YK23" s="107"/>
      <c r="YL23" s="107"/>
      <c r="YM23" s="107"/>
      <c r="YN23" s="107"/>
      <c r="YO23" s="107"/>
      <c r="YP23" s="107"/>
      <c r="YQ23" s="107"/>
      <c r="YR23" s="107"/>
      <c r="YS23" s="107"/>
      <c r="YT23" s="107"/>
      <c r="YU23" s="107"/>
      <c r="YV23" s="107"/>
      <c r="YW23" s="107"/>
      <c r="YX23" s="107"/>
      <c r="YY23" s="107"/>
      <c r="YZ23" s="107"/>
      <c r="ZA23" s="107"/>
      <c r="ZB23" s="107"/>
      <c r="ZC23" s="107"/>
      <c r="ZD23" s="107"/>
      <c r="ZE23" s="107"/>
      <c r="ZF23" s="107"/>
      <c r="ZG23" s="107"/>
      <c r="ZH23" s="107"/>
      <c r="ZI23" s="107"/>
      <c r="ZJ23" s="107"/>
      <c r="ZK23" s="107"/>
      <c r="ZL23" s="107"/>
      <c r="ZM23" s="107"/>
      <c r="ZN23" s="107"/>
      <c r="ZO23" s="107"/>
      <c r="ZP23" s="107"/>
      <c r="ZQ23" s="107"/>
      <c r="ZR23" s="107"/>
      <c r="ZS23" s="107"/>
      <c r="ZT23" s="107"/>
      <c r="ZU23" s="107"/>
      <c r="ZV23" s="107"/>
      <c r="ZW23" s="107"/>
      <c r="ZX23" s="107"/>
      <c r="ZY23" s="107"/>
      <c r="ZZ23" s="107"/>
      <c r="AAA23" s="107"/>
      <c r="AAB23" s="107"/>
      <c r="AAC23" s="107"/>
      <c r="AAD23" s="107"/>
      <c r="AAE23" s="107"/>
      <c r="AAF23" s="107"/>
      <c r="AAG23" s="107"/>
      <c r="AAH23" s="107"/>
      <c r="AAI23" s="107"/>
      <c r="AAJ23" s="107"/>
      <c r="AAK23" s="107"/>
      <c r="AAL23" s="107"/>
      <c r="AAM23" s="107"/>
      <c r="AAN23" s="107"/>
      <c r="AAO23" s="107"/>
      <c r="AAP23" s="107"/>
      <c r="AAQ23" s="107"/>
      <c r="AAR23" s="107"/>
      <c r="AAS23" s="107"/>
      <c r="AAT23" s="107"/>
      <c r="AAU23" s="107"/>
      <c r="AAV23" s="107"/>
      <c r="AAW23" s="107"/>
      <c r="AAX23" s="107"/>
      <c r="AAY23" s="107"/>
      <c r="AAZ23" s="107"/>
      <c r="ABA23" s="107"/>
      <c r="ABB23" s="107"/>
      <c r="ABC23" s="107"/>
      <c r="ABD23" s="107"/>
      <c r="ABE23" s="107"/>
      <c r="ABF23" s="107"/>
      <c r="ABG23" s="107"/>
      <c r="ABH23" s="107"/>
      <c r="ABI23" s="107"/>
      <c r="ABJ23" s="107"/>
      <c r="ABK23" s="107"/>
      <c r="ABL23" s="107"/>
      <c r="ABM23" s="107"/>
      <c r="ABN23" s="107"/>
      <c r="ABO23" s="107"/>
      <c r="ABP23" s="107"/>
    </row>
    <row r="24" spans="1:744" ht="14" x14ac:dyDescent="0.15">
      <c r="A24" s="81" t="s">
        <v>256</v>
      </c>
      <c r="B24" s="32"/>
      <c r="C24" s="102">
        <v>0.3</v>
      </c>
      <c r="D24" s="99"/>
      <c r="E24" s="99"/>
      <c r="F24" s="99"/>
      <c r="G24" s="100"/>
      <c r="H24" s="100"/>
      <c r="I24" s="32"/>
      <c r="J24" s="32"/>
      <c r="K24" s="32"/>
      <c r="L24" s="32"/>
      <c r="M24" s="32"/>
      <c r="N24" s="32"/>
      <c r="O24" s="32"/>
      <c r="P24" s="32"/>
      <c r="Q24" s="32"/>
      <c r="R24" s="32"/>
      <c r="S24" s="32"/>
      <c r="T24" s="82"/>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c r="IV24" s="107"/>
      <c r="IW24" s="107"/>
      <c r="IX24" s="107"/>
      <c r="IY24" s="107"/>
      <c r="IZ24" s="107"/>
      <c r="JA24" s="107"/>
      <c r="JB24" s="107"/>
      <c r="JC24" s="107"/>
      <c r="JD24" s="107"/>
      <c r="JE24" s="107"/>
      <c r="JF24" s="107"/>
      <c r="JG24" s="107"/>
      <c r="JH24" s="107"/>
      <c r="JI24" s="107"/>
      <c r="JJ24" s="107"/>
      <c r="JK24" s="107"/>
      <c r="JL24" s="107"/>
      <c r="JM24" s="107"/>
      <c r="JN24" s="107"/>
      <c r="JO24" s="107"/>
      <c r="JP24" s="107"/>
      <c r="JQ24" s="107"/>
      <c r="JR24" s="107"/>
      <c r="JS24" s="107"/>
      <c r="JT24" s="107"/>
      <c r="JU24" s="107"/>
      <c r="JV24" s="107"/>
      <c r="JW24" s="107"/>
      <c r="JX24" s="107"/>
      <c r="JY24" s="107"/>
      <c r="JZ24" s="107"/>
      <c r="KA24" s="107"/>
      <c r="KB24" s="107"/>
      <c r="KC24" s="107"/>
      <c r="KD24" s="107"/>
      <c r="KE24" s="107"/>
      <c r="KF24" s="107"/>
      <c r="KG24" s="107"/>
      <c r="KH24" s="107"/>
      <c r="KI24" s="107"/>
      <c r="KJ24" s="107"/>
      <c r="KK24" s="107"/>
      <c r="KL24" s="107"/>
      <c r="KM24" s="107"/>
      <c r="KN24" s="107"/>
      <c r="KO24" s="107"/>
      <c r="KP24" s="107"/>
      <c r="KQ24" s="107"/>
      <c r="KR24" s="107"/>
      <c r="KS24" s="107"/>
      <c r="KT24" s="107"/>
      <c r="KU24" s="107"/>
      <c r="KV24" s="107"/>
      <c r="KW24" s="107"/>
      <c r="KX24" s="107"/>
      <c r="KY24" s="107"/>
      <c r="KZ24" s="107"/>
      <c r="LA24" s="107"/>
      <c r="LB24" s="107"/>
      <c r="LC24" s="107"/>
      <c r="LD24" s="107"/>
      <c r="LE24" s="107"/>
      <c r="LF24" s="107"/>
      <c r="LG24" s="107"/>
      <c r="LH24" s="107"/>
      <c r="LI24" s="107"/>
      <c r="LJ24" s="107"/>
      <c r="LK24" s="107"/>
      <c r="LL24" s="107"/>
      <c r="LM24" s="107"/>
      <c r="LN24" s="107"/>
      <c r="LO24" s="107"/>
      <c r="LP24" s="107"/>
      <c r="LQ24" s="107"/>
      <c r="LR24" s="107"/>
      <c r="LS24" s="107"/>
      <c r="LT24" s="107"/>
      <c r="LU24" s="107"/>
      <c r="LV24" s="107"/>
      <c r="LW24" s="107"/>
      <c r="LX24" s="107"/>
      <c r="LY24" s="107"/>
      <c r="LZ24" s="107"/>
      <c r="MA24" s="107"/>
      <c r="MB24" s="107"/>
      <c r="MC24" s="107"/>
      <c r="MD24" s="107"/>
      <c r="ME24" s="107"/>
      <c r="MF24" s="107"/>
      <c r="MG24" s="107"/>
      <c r="MH24" s="107"/>
      <c r="MI24" s="107"/>
      <c r="MJ24" s="107"/>
      <c r="MK24" s="107"/>
      <c r="ML24" s="107"/>
      <c r="MM24" s="107"/>
      <c r="MN24" s="107"/>
      <c r="MO24" s="107"/>
      <c r="MP24" s="107"/>
      <c r="MQ24" s="107"/>
      <c r="MR24" s="107"/>
      <c r="MS24" s="107"/>
      <c r="MT24" s="107"/>
      <c r="MU24" s="107"/>
      <c r="MV24" s="107"/>
      <c r="MW24" s="107"/>
      <c r="MX24" s="107"/>
      <c r="MY24" s="107"/>
      <c r="MZ24" s="107"/>
      <c r="NA24" s="107"/>
      <c r="NB24" s="107"/>
      <c r="NC24" s="107"/>
      <c r="ND24" s="107"/>
      <c r="NE24" s="107"/>
      <c r="NF24" s="107"/>
      <c r="NG24" s="107"/>
      <c r="NH24" s="107"/>
      <c r="NI24" s="107"/>
      <c r="NJ24" s="107"/>
      <c r="NK24" s="107"/>
      <c r="NL24" s="107"/>
      <c r="NM24" s="107"/>
      <c r="NN24" s="107"/>
      <c r="NO24" s="107"/>
      <c r="NP24" s="107"/>
      <c r="NQ24" s="107"/>
      <c r="NR24" s="107"/>
      <c r="NS24" s="107"/>
      <c r="NT24" s="107"/>
      <c r="NU24" s="107"/>
      <c r="NV24" s="107"/>
      <c r="NW24" s="107"/>
      <c r="NX24" s="107"/>
      <c r="NY24" s="107"/>
      <c r="NZ24" s="107"/>
      <c r="OA24" s="107"/>
      <c r="OB24" s="107"/>
      <c r="OC24" s="107"/>
      <c r="OD24" s="107"/>
      <c r="OE24" s="107"/>
      <c r="OF24" s="107"/>
      <c r="OG24" s="107"/>
      <c r="OH24" s="107"/>
      <c r="OI24" s="107"/>
      <c r="OJ24" s="107"/>
      <c r="OK24" s="107"/>
      <c r="OL24" s="107"/>
      <c r="OM24" s="107"/>
      <c r="ON24" s="107"/>
      <c r="OO24" s="107"/>
      <c r="OP24" s="107"/>
      <c r="OQ24" s="107"/>
      <c r="OR24" s="107"/>
      <c r="OS24" s="107"/>
      <c r="OT24" s="107"/>
      <c r="OU24" s="107"/>
      <c r="OV24" s="107"/>
      <c r="OW24" s="107"/>
      <c r="OX24" s="107"/>
      <c r="OY24" s="107"/>
      <c r="OZ24" s="107"/>
      <c r="PA24" s="107"/>
      <c r="PB24" s="107"/>
      <c r="PC24" s="107"/>
      <c r="PD24" s="107"/>
      <c r="PE24" s="107"/>
      <c r="PF24" s="107"/>
      <c r="PG24" s="107"/>
      <c r="PH24" s="107"/>
      <c r="PI24" s="107"/>
      <c r="PJ24" s="107"/>
      <c r="PK24" s="107"/>
      <c r="PL24" s="107"/>
      <c r="PM24" s="107"/>
      <c r="PN24" s="107"/>
      <c r="PO24" s="107"/>
      <c r="PP24" s="107"/>
      <c r="PQ24" s="107"/>
      <c r="PR24" s="107"/>
      <c r="PS24" s="107"/>
      <c r="PT24" s="107"/>
      <c r="PU24" s="107"/>
      <c r="PV24" s="107"/>
      <c r="PW24" s="107"/>
      <c r="PX24" s="107"/>
      <c r="PY24" s="107"/>
      <c r="PZ24" s="107"/>
      <c r="QA24" s="107"/>
      <c r="QB24" s="107"/>
      <c r="QC24" s="107"/>
      <c r="QD24" s="107"/>
      <c r="QE24" s="107"/>
      <c r="QF24" s="107"/>
      <c r="QG24" s="107"/>
      <c r="QH24" s="107"/>
      <c r="QI24" s="107"/>
      <c r="QJ24" s="107"/>
      <c r="QK24" s="107"/>
      <c r="QL24" s="107"/>
      <c r="QM24" s="107"/>
      <c r="QN24" s="107"/>
      <c r="QO24" s="107"/>
      <c r="QP24" s="107"/>
      <c r="QQ24" s="107"/>
      <c r="QR24" s="107"/>
      <c r="QS24" s="107"/>
      <c r="QT24" s="107"/>
      <c r="QU24" s="107"/>
      <c r="QV24" s="107"/>
      <c r="QW24" s="107"/>
      <c r="QX24" s="107"/>
      <c r="QY24" s="107"/>
      <c r="QZ24" s="107"/>
      <c r="RA24" s="107"/>
      <c r="RB24" s="107"/>
      <c r="RC24" s="107"/>
      <c r="RD24" s="107"/>
      <c r="RE24" s="107"/>
      <c r="RF24" s="107"/>
      <c r="RG24" s="107"/>
      <c r="RH24" s="107"/>
      <c r="RI24" s="107"/>
      <c r="RJ24" s="107"/>
      <c r="RK24" s="107"/>
      <c r="RL24" s="107"/>
      <c r="RM24" s="107"/>
      <c r="RN24" s="107"/>
      <c r="RO24" s="107"/>
      <c r="RP24" s="107"/>
      <c r="RQ24" s="107"/>
      <c r="RR24" s="107"/>
      <c r="RS24" s="107"/>
      <c r="RT24" s="107"/>
      <c r="RU24" s="107"/>
      <c r="RV24" s="107"/>
      <c r="RW24" s="107"/>
      <c r="RX24" s="107"/>
      <c r="RY24" s="107"/>
      <c r="RZ24" s="107"/>
      <c r="SA24" s="107"/>
      <c r="SB24" s="107"/>
      <c r="SC24" s="107"/>
      <c r="SD24" s="107"/>
      <c r="SE24" s="107"/>
      <c r="SF24" s="107"/>
      <c r="SG24" s="107"/>
      <c r="SH24" s="107"/>
      <c r="SI24" s="107"/>
      <c r="SJ24" s="107"/>
      <c r="SK24" s="107"/>
      <c r="SL24" s="107"/>
      <c r="SM24" s="107"/>
      <c r="SN24" s="107"/>
      <c r="SO24" s="107"/>
      <c r="SP24" s="107"/>
      <c r="SQ24" s="107"/>
      <c r="SR24" s="107"/>
      <c r="SS24" s="107"/>
      <c r="ST24" s="107"/>
      <c r="SU24" s="107"/>
      <c r="SV24" s="107"/>
      <c r="SW24" s="107"/>
      <c r="SX24" s="107"/>
      <c r="SY24" s="107"/>
      <c r="SZ24" s="107"/>
      <c r="TA24" s="107"/>
      <c r="TB24" s="107"/>
      <c r="TC24" s="107"/>
      <c r="TD24" s="107"/>
      <c r="TE24" s="107"/>
      <c r="TF24" s="107"/>
      <c r="TG24" s="107"/>
      <c r="TH24" s="107"/>
      <c r="TI24" s="107"/>
      <c r="TJ24" s="107"/>
      <c r="TK24" s="107"/>
      <c r="TL24" s="107"/>
      <c r="TM24" s="107"/>
      <c r="TN24" s="107"/>
      <c r="TO24" s="107"/>
      <c r="TP24" s="107"/>
      <c r="TQ24" s="107"/>
      <c r="TR24" s="107"/>
      <c r="TS24" s="107"/>
      <c r="TT24" s="107"/>
      <c r="TU24" s="107"/>
      <c r="TV24" s="107"/>
      <c r="TW24" s="107"/>
      <c r="TX24" s="107"/>
      <c r="TY24" s="107"/>
      <c r="TZ24" s="107"/>
      <c r="UA24" s="107"/>
      <c r="UB24" s="107"/>
      <c r="UC24" s="107"/>
      <c r="UD24" s="107"/>
      <c r="UE24" s="107"/>
      <c r="UF24" s="107"/>
      <c r="UG24" s="107"/>
      <c r="UH24" s="107"/>
      <c r="UI24" s="107"/>
      <c r="UJ24" s="107"/>
      <c r="UK24" s="107"/>
      <c r="UL24" s="107"/>
      <c r="UM24" s="107"/>
      <c r="UN24" s="107"/>
      <c r="UO24" s="107"/>
      <c r="UP24" s="107"/>
      <c r="UQ24" s="107"/>
      <c r="UR24" s="107"/>
      <c r="US24" s="107"/>
      <c r="UT24" s="107"/>
      <c r="UU24" s="107"/>
      <c r="UV24" s="107"/>
      <c r="UW24" s="107"/>
      <c r="UX24" s="107"/>
      <c r="UY24" s="107"/>
      <c r="UZ24" s="107"/>
      <c r="VA24" s="107"/>
      <c r="VB24" s="107"/>
      <c r="VC24" s="107"/>
      <c r="VD24" s="107"/>
      <c r="VE24" s="107"/>
      <c r="VF24" s="107"/>
      <c r="VG24" s="107"/>
      <c r="VH24" s="107"/>
      <c r="VI24" s="107"/>
      <c r="VJ24" s="107"/>
      <c r="VK24" s="107"/>
      <c r="VL24" s="107"/>
      <c r="VM24" s="107"/>
      <c r="VN24" s="107"/>
      <c r="VO24" s="107"/>
      <c r="VP24" s="107"/>
      <c r="VQ24" s="107"/>
      <c r="VR24" s="107"/>
      <c r="VS24" s="107"/>
      <c r="VT24" s="107"/>
      <c r="VU24" s="107"/>
      <c r="VV24" s="107"/>
      <c r="VW24" s="107"/>
      <c r="VX24" s="107"/>
      <c r="VY24" s="107"/>
      <c r="VZ24" s="107"/>
      <c r="WA24" s="107"/>
      <c r="WB24" s="107"/>
      <c r="WC24" s="107"/>
      <c r="WD24" s="107"/>
      <c r="WE24" s="107"/>
      <c r="WF24" s="107"/>
      <c r="WG24" s="107"/>
      <c r="WH24" s="107"/>
      <c r="WI24" s="107"/>
      <c r="WJ24" s="107"/>
      <c r="WK24" s="107"/>
      <c r="WL24" s="107"/>
      <c r="WM24" s="107"/>
      <c r="WN24" s="107"/>
      <c r="WO24" s="107"/>
      <c r="WP24" s="107"/>
      <c r="WQ24" s="107"/>
      <c r="WR24" s="107"/>
      <c r="WS24" s="107"/>
      <c r="WT24" s="107"/>
      <c r="WU24" s="107"/>
      <c r="WV24" s="107"/>
      <c r="WW24" s="107"/>
      <c r="WX24" s="107"/>
      <c r="WY24" s="107"/>
      <c r="WZ24" s="107"/>
      <c r="XA24" s="107"/>
      <c r="XB24" s="107"/>
      <c r="XC24" s="107"/>
      <c r="XD24" s="107"/>
      <c r="XE24" s="107"/>
      <c r="XF24" s="107"/>
      <c r="XG24" s="107"/>
      <c r="XH24" s="107"/>
      <c r="XI24" s="107"/>
      <c r="XJ24" s="107"/>
      <c r="XK24" s="107"/>
      <c r="XL24" s="107"/>
      <c r="XM24" s="107"/>
      <c r="XN24" s="107"/>
      <c r="XO24" s="107"/>
      <c r="XP24" s="107"/>
      <c r="XQ24" s="107"/>
      <c r="XR24" s="107"/>
      <c r="XS24" s="107"/>
      <c r="XT24" s="107"/>
      <c r="XU24" s="107"/>
      <c r="XV24" s="107"/>
      <c r="XW24" s="107"/>
      <c r="XX24" s="107"/>
      <c r="XY24" s="107"/>
      <c r="XZ24" s="107"/>
      <c r="YA24" s="107"/>
      <c r="YB24" s="107"/>
      <c r="YC24" s="107"/>
      <c r="YD24" s="107"/>
      <c r="YE24" s="107"/>
      <c r="YF24" s="107"/>
      <c r="YG24" s="107"/>
      <c r="YH24" s="107"/>
      <c r="YI24" s="107"/>
      <c r="YJ24" s="107"/>
      <c r="YK24" s="107"/>
      <c r="YL24" s="107"/>
      <c r="YM24" s="107"/>
      <c r="YN24" s="107"/>
      <c r="YO24" s="107"/>
      <c r="YP24" s="107"/>
      <c r="YQ24" s="107"/>
      <c r="YR24" s="107"/>
      <c r="YS24" s="107"/>
      <c r="YT24" s="107"/>
      <c r="YU24" s="107"/>
      <c r="YV24" s="107"/>
      <c r="YW24" s="107"/>
      <c r="YX24" s="107"/>
      <c r="YY24" s="107"/>
      <c r="YZ24" s="107"/>
      <c r="ZA24" s="107"/>
      <c r="ZB24" s="107"/>
      <c r="ZC24" s="107"/>
      <c r="ZD24" s="107"/>
      <c r="ZE24" s="107"/>
      <c r="ZF24" s="107"/>
      <c r="ZG24" s="107"/>
      <c r="ZH24" s="107"/>
      <c r="ZI24" s="107"/>
      <c r="ZJ24" s="107"/>
      <c r="ZK24" s="107"/>
      <c r="ZL24" s="107"/>
      <c r="ZM24" s="107"/>
      <c r="ZN24" s="107"/>
      <c r="ZO24" s="107"/>
      <c r="ZP24" s="107"/>
      <c r="ZQ24" s="107"/>
      <c r="ZR24" s="107"/>
      <c r="ZS24" s="107"/>
      <c r="ZT24" s="107"/>
      <c r="ZU24" s="107"/>
      <c r="ZV24" s="107"/>
      <c r="ZW24" s="107"/>
      <c r="ZX24" s="107"/>
      <c r="ZY24" s="107"/>
      <c r="ZZ24" s="107"/>
      <c r="AAA24" s="107"/>
      <c r="AAB24" s="107"/>
      <c r="AAC24" s="107"/>
      <c r="AAD24" s="107"/>
      <c r="AAE24" s="107"/>
      <c r="AAF24" s="107"/>
      <c r="AAG24" s="107"/>
      <c r="AAH24" s="107"/>
      <c r="AAI24" s="107"/>
      <c r="AAJ24" s="107"/>
      <c r="AAK24" s="107"/>
      <c r="AAL24" s="107"/>
      <c r="AAM24" s="107"/>
      <c r="AAN24" s="107"/>
      <c r="AAO24" s="107"/>
      <c r="AAP24" s="107"/>
      <c r="AAQ24" s="107"/>
      <c r="AAR24" s="107"/>
      <c r="AAS24" s="107"/>
      <c r="AAT24" s="107"/>
      <c r="AAU24" s="107"/>
      <c r="AAV24" s="107"/>
      <c r="AAW24" s="107"/>
      <c r="AAX24" s="107"/>
      <c r="AAY24" s="107"/>
      <c r="AAZ24" s="107"/>
      <c r="ABA24" s="107"/>
      <c r="ABB24" s="107"/>
      <c r="ABC24" s="107"/>
      <c r="ABD24" s="107"/>
      <c r="ABE24" s="107"/>
      <c r="ABF24" s="107"/>
      <c r="ABG24" s="107"/>
      <c r="ABH24" s="107"/>
      <c r="ABI24" s="107"/>
      <c r="ABJ24" s="107"/>
      <c r="ABK24" s="107"/>
      <c r="ABL24" s="107"/>
      <c r="ABM24" s="107"/>
      <c r="ABN24" s="107"/>
      <c r="ABO24" s="107"/>
      <c r="ABP24" s="107"/>
    </row>
    <row r="25" spans="1:744" ht="14" x14ac:dyDescent="0.15">
      <c r="A25" s="81"/>
      <c r="B25" s="32"/>
      <c r="C25" s="99"/>
      <c r="D25" s="99"/>
      <c r="E25" s="99"/>
      <c r="F25" s="99"/>
      <c r="G25" s="100"/>
      <c r="H25" s="100"/>
      <c r="I25" s="32"/>
      <c r="J25" s="32"/>
      <c r="K25" s="32"/>
      <c r="L25" s="32"/>
      <c r="M25" s="32"/>
      <c r="N25" s="32"/>
      <c r="O25" s="32"/>
      <c r="P25" s="32"/>
      <c r="Q25" s="32"/>
      <c r="R25" s="32"/>
      <c r="S25" s="32"/>
      <c r="T25" s="82"/>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c r="IV25" s="107"/>
      <c r="IW25" s="107"/>
      <c r="IX25" s="107"/>
      <c r="IY25" s="107"/>
      <c r="IZ25" s="107"/>
      <c r="JA25" s="107"/>
      <c r="JB25" s="107"/>
      <c r="JC25" s="107"/>
      <c r="JD25" s="107"/>
      <c r="JE25" s="107"/>
      <c r="JF25" s="107"/>
      <c r="JG25" s="107"/>
      <c r="JH25" s="107"/>
      <c r="JI25" s="107"/>
      <c r="JJ25" s="107"/>
      <c r="JK25" s="107"/>
      <c r="JL25" s="107"/>
      <c r="JM25" s="107"/>
      <c r="JN25" s="107"/>
      <c r="JO25" s="107"/>
      <c r="JP25" s="107"/>
      <c r="JQ25" s="107"/>
      <c r="JR25" s="107"/>
      <c r="JS25" s="107"/>
      <c r="JT25" s="107"/>
      <c r="JU25" s="107"/>
      <c r="JV25" s="107"/>
      <c r="JW25" s="107"/>
      <c r="JX25" s="107"/>
      <c r="JY25" s="107"/>
      <c r="JZ25" s="107"/>
      <c r="KA25" s="107"/>
      <c r="KB25" s="107"/>
      <c r="KC25" s="107"/>
      <c r="KD25" s="107"/>
      <c r="KE25" s="107"/>
      <c r="KF25" s="107"/>
      <c r="KG25" s="107"/>
      <c r="KH25" s="107"/>
      <c r="KI25" s="107"/>
      <c r="KJ25" s="107"/>
      <c r="KK25" s="107"/>
      <c r="KL25" s="107"/>
      <c r="KM25" s="107"/>
      <c r="KN25" s="107"/>
      <c r="KO25" s="107"/>
      <c r="KP25" s="107"/>
      <c r="KQ25" s="107"/>
      <c r="KR25" s="107"/>
      <c r="KS25" s="107"/>
      <c r="KT25" s="107"/>
      <c r="KU25" s="107"/>
      <c r="KV25" s="107"/>
      <c r="KW25" s="107"/>
      <c r="KX25" s="107"/>
      <c r="KY25" s="107"/>
      <c r="KZ25" s="107"/>
      <c r="LA25" s="107"/>
      <c r="LB25" s="107"/>
      <c r="LC25" s="107"/>
      <c r="LD25" s="107"/>
      <c r="LE25" s="107"/>
      <c r="LF25" s="107"/>
      <c r="LG25" s="107"/>
      <c r="LH25" s="107"/>
      <c r="LI25" s="107"/>
      <c r="LJ25" s="107"/>
      <c r="LK25" s="107"/>
      <c r="LL25" s="107"/>
      <c r="LM25" s="107"/>
      <c r="LN25" s="107"/>
      <c r="LO25" s="107"/>
      <c r="LP25" s="107"/>
      <c r="LQ25" s="107"/>
      <c r="LR25" s="107"/>
      <c r="LS25" s="107"/>
      <c r="LT25" s="107"/>
      <c r="LU25" s="107"/>
      <c r="LV25" s="107"/>
      <c r="LW25" s="107"/>
      <c r="LX25" s="107"/>
      <c r="LY25" s="107"/>
      <c r="LZ25" s="107"/>
      <c r="MA25" s="107"/>
      <c r="MB25" s="107"/>
      <c r="MC25" s="107"/>
      <c r="MD25" s="107"/>
      <c r="ME25" s="107"/>
      <c r="MF25" s="107"/>
      <c r="MG25" s="107"/>
      <c r="MH25" s="107"/>
      <c r="MI25" s="107"/>
      <c r="MJ25" s="107"/>
      <c r="MK25" s="107"/>
      <c r="ML25" s="107"/>
      <c r="MM25" s="107"/>
      <c r="MN25" s="107"/>
      <c r="MO25" s="107"/>
      <c r="MP25" s="107"/>
      <c r="MQ25" s="107"/>
      <c r="MR25" s="107"/>
      <c r="MS25" s="107"/>
      <c r="MT25" s="107"/>
      <c r="MU25" s="107"/>
      <c r="MV25" s="107"/>
      <c r="MW25" s="107"/>
      <c r="MX25" s="107"/>
      <c r="MY25" s="107"/>
      <c r="MZ25" s="107"/>
      <c r="NA25" s="107"/>
      <c r="NB25" s="107"/>
      <c r="NC25" s="107"/>
      <c r="ND25" s="107"/>
      <c r="NE25" s="107"/>
      <c r="NF25" s="107"/>
      <c r="NG25" s="107"/>
      <c r="NH25" s="107"/>
      <c r="NI25" s="107"/>
      <c r="NJ25" s="107"/>
      <c r="NK25" s="107"/>
      <c r="NL25" s="107"/>
      <c r="NM25" s="107"/>
      <c r="NN25" s="107"/>
      <c r="NO25" s="107"/>
      <c r="NP25" s="107"/>
      <c r="NQ25" s="107"/>
      <c r="NR25" s="107"/>
      <c r="NS25" s="107"/>
      <c r="NT25" s="107"/>
      <c r="NU25" s="107"/>
      <c r="NV25" s="107"/>
      <c r="NW25" s="107"/>
      <c r="NX25" s="107"/>
      <c r="NY25" s="107"/>
      <c r="NZ25" s="107"/>
      <c r="OA25" s="107"/>
      <c r="OB25" s="107"/>
      <c r="OC25" s="107"/>
      <c r="OD25" s="107"/>
      <c r="OE25" s="107"/>
      <c r="OF25" s="107"/>
      <c r="OG25" s="107"/>
      <c r="OH25" s="107"/>
      <c r="OI25" s="107"/>
      <c r="OJ25" s="107"/>
      <c r="OK25" s="107"/>
      <c r="OL25" s="107"/>
      <c r="OM25" s="107"/>
      <c r="ON25" s="107"/>
      <c r="OO25" s="107"/>
      <c r="OP25" s="107"/>
      <c r="OQ25" s="107"/>
      <c r="OR25" s="107"/>
      <c r="OS25" s="107"/>
      <c r="OT25" s="107"/>
      <c r="OU25" s="107"/>
      <c r="OV25" s="107"/>
      <c r="OW25" s="107"/>
      <c r="OX25" s="107"/>
      <c r="OY25" s="107"/>
      <c r="OZ25" s="107"/>
      <c r="PA25" s="107"/>
      <c r="PB25" s="107"/>
      <c r="PC25" s="107"/>
      <c r="PD25" s="107"/>
      <c r="PE25" s="107"/>
      <c r="PF25" s="107"/>
      <c r="PG25" s="107"/>
      <c r="PH25" s="107"/>
      <c r="PI25" s="107"/>
      <c r="PJ25" s="107"/>
      <c r="PK25" s="107"/>
      <c r="PL25" s="107"/>
      <c r="PM25" s="107"/>
      <c r="PN25" s="107"/>
      <c r="PO25" s="107"/>
      <c r="PP25" s="107"/>
      <c r="PQ25" s="107"/>
      <c r="PR25" s="107"/>
      <c r="PS25" s="107"/>
      <c r="PT25" s="107"/>
      <c r="PU25" s="107"/>
      <c r="PV25" s="107"/>
      <c r="PW25" s="107"/>
      <c r="PX25" s="107"/>
      <c r="PY25" s="107"/>
      <c r="PZ25" s="107"/>
      <c r="QA25" s="107"/>
      <c r="QB25" s="107"/>
      <c r="QC25" s="107"/>
      <c r="QD25" s="107"/>
      <c r="QE25" s="107"/>
      <c r="QF25" s="107"/>
      <c r="QG25" s="107"/>
      <c r="QH25" s="107"/>
      <c r="QI25" s="107"/>
      <c r="QJ25" s="107"/>
      <c r="QK25" s="107"/>
      <c r="QL25" s="107"/>
      <c r="QM25" s="107"/>
      <c r="QN25" s="107"/>
      <c r="QO25" s="107"/>
      <c r="QP25" s="107"/>
      <c r="QQ25" s="107"/>
      <c r="QR25" s="107"/>
      <c r="QS25" s="107"/>
      <c r="QT25" s="107"/>
      <c r="QU25" s="107"/>
      <c r="QV25" s="107"/>
      <c r="QW25" s="107"/>
      <c r="QX25" s="107"/>
      <c r="QY25" s="107"/>
      <c r="QZ25" s="107"/>
      <c r="RA25" s="107"/>
      <c r="RB25" s="107"/>
      <c r="RC25" s="107"/>
      <c r="RD25" s="107"/>
      <c r="RE25" s="107"/>
      <c r="RF25" s="107"/>
      <c r="RG25" s="107"/>
      <c r="RH25" s="107"/>
      <c r="RI25" s="107"/>
      <c r="RJ25" s="107"/>
      <c r="RK25" s="107"/>
      <c r="RL25" s="107"/>
      <c r="RM25" s="107"/>
      <c r="RN25" s="107"/>
      <c r="RO25" s="107"/>
      <c r="RP25" s="107"/>
      <c r="RQ25" s="107"/>
      <c r="RR25" s="107"/>
      <c r="RS25" s="107"/>
      <c r="RT25" s="107"/>
      <c r="RU25" s="107"/>
      <c r="RV25" s="107"/>
      <c r="RW25" s="107"/>
      <c r="RX25" s="107"/>
      <c r="RY25" s="107"/>
      <c r="RZ25" s="107"/>
      <c r="SA25" s="107"/>
      <c r="SB25" s="107"/>
      <c r="SC25" s="107"/>
      <c r="SD25" s="107"/>
      <c r="SE25" s="107"/>
      <c r="SF25" s="107"/>
      <c r="SG25" s="107"/>
      <c r="SH25" s="107"/>
      <c r="SI25" s="107"/>
      <c r="SJ25" s="107"/>
      <c r="SK25" s="107"/>
      <c r="SL25" s="107"/>
      <c r="SM25" s="107"/>
      <c r="SN25" s="107"/>
      <c r="SO25" s="107"/>
      <c r="SP25" s="107"/>
      <c r="SQ25" s="107"/>
      <c r="SR25" s="107"/>
      <c r="SS25" s="107"/>
      <c r="ST25" s="107"/>
      <c r="SU25" s="107"/>
      <c r="SV25" s="107"/>
      <c r="SW25" s="107"/>
      <c r="SX25" s="107"/>
      <c r="SY25" s="107"/>
      <c r="SZ25" s="107"/>
      <c r="TA25" s="107"/>
      <c r="TB25" s="107"/>
      <c r="TC25" s="107"/>
      <c r="TD25" s="107"/>
      <c r="TE25" s="107"/>
      <c r="TF25" s="107"/>
      <c r="TG25" s="107"/>
      <c r="TH25" s="107"/>
      <c r="TI25" s="107"/>
      <c r="TJ25" s="107"/>
      <c r="TK25" s="107"/>
      <c r="TL25" s="107"/>
      <c r="TM25" s="107"/>
      <c r="TN25" s="107"/>
      <c r="TO25" s="107"/>
      <c r="TP25" s="107"/>
      <c r="TQ25" s="107"/>
      <c r="TR25" s="107"/>
      <c r="TS25" s="107"/>
      <c r="TT25" s="107"/>
      <c r="TU25" s="107"/>
      <c r="TV25" s="107"/>
      <c r="TW25" s="107"/>
      <c r="TX25" s="107"/>
      <c r="TY25" s="107"/>
      <c r="TZ25" s="107"/>
      <c r="UA25" s="107"/>
      <c r="UB25" s="107"/>
      <c r="UC25" s="107"/>
      <c r="UD25" s="107"/>
      <c r="UE25" s="107"/>
      <c r="UF25" s="107"/>
      <c r="UG25" s="107"/>
      <c r="UH25" s="107"/>
      <c r="UI25" s="107"/>
      <c r="UJ25" s="107"/>
      <c r="UK25" s="107"/>
      <c r="UL25" s="107"/>
      <c r="UM25" s="107"/>
      <c r="UN25" s="107"/>
      <c r="UO25" s="107"/>
      <c r="UP25" s="107"/>
      <c r="UQ25" s="107"/>
      <c r="UR25" s="107"/>
      <c r="US25" s="107"/>
      <c r="UT25" s="107"/>
      <c r="UU25" s="107"/>
      <c r="UV25" s="107"/>
      <c r="UW25" s="107"/>
      <c r="UX25" s="107"/>
      <c r="UY25" s="107"/>
      <c r="UZ25" s="107"/>
      <c r="VA25" s="107"/>
      <c r="VB25" s="107"/>
      <c r="VC25" s="107"/>
      <c r="VD25" s="107"/>
      <c r="VE25" s="107"/>
      <c r="VF25" s="107"/>
      <c r="VG25" s="107"/>
      <c r="VH25" s="107"/>
      <c r="VI25" s="107"/>
      <c r="VJ25" s="107"/>
      <c r="VK25" s="107"/>
      <c r="VL25" s="107"/>
      <c r="VM25" s="107"/>
      <c r="VN25" s="107"/>
      <c r="VO25" s="107"/>
      <c r="VP25" s="107"/>
      <c r="VQ25" s="107"/>
      <c r="VR25" s="107"/>
      <c r="VS25" s="107"/>
      <c r="VT25" s="107"/>
      <c r="VU25" s="107"/>
      <c r="VV25" s="107"/>
      <c r="VW25" s="107"/>
      <c r="VX25" s="107"/>
      <c r="VY25" s="107"/>
      <c r="VZ25" s="107"/>
      <c r="WA25" s="107"/>
      <c r="WB25" s="107"/>
      <c r="WC25" s="107"/>
      <c r="WD25" s="107"/>
      <c r="WE25" s="107"/>
      <c r="WF25" s="107"/>
      <c r="WG25" s="107"/>
      <c r="WH25" s="107"/>
      <c r="WI25" s="107"/>
      <c r="WJ25" s="107"/>
      <c r="WK25" s="107"/>
      <c r="WL25" s="107"/>
      <c r="WM25" s="107"/>
      <c r="WN25" s="107"/>
      <c r="WO25" s="107"/>
      <c r="WP25" s="107"/>
      <c r="WQ25" s="107"/>
      <c r="WR25" s="107"/>
      <c r="WS25" s="107"/>
      <c r="WT25" s="107"/>
      <c r="WU25" s="107"/>
      <c r="WV25" s="107"/>
      <c r="WW25" s="107"/>
      <c r="WX25" s="107"/>
      <c r="WY25" s="107"/>
      <c r="WZ25" s="107"/>
      <c r="XA25" s="107"/>
      <c r="XB25" s="107"/>
      <c r="XC25" s="107"/>
      <c r="XD25" s="107"/>
      <c r="XE25" s="107"/>
      <c r="XF25" s="107"/>
      <c r="XG25" s="107"/>
      <c r="XH25" s="107"/>
      <c r="XI25" s="107"/>
      <c r="XJ25" s="107"/>
      <c r="XK25" s="107"/>
      <c r="XL25" s="107"/>
      <c r="XM25" s="107"/>
      <c r="XN25" s="107"/>
      <c r="XO25" s="107"/>
      <c r="XP25" s="107"/>
      <c r="XQ25" s="107"/>
      <c r="XR25" s="107"/>
      <c r="XS25" s="107"/>
      <c r="XT25" s="107"/>
      <c r="XU25" s="107"/>
      <c r="XV25" s="107"/>
      <c r="XW25" s="107"/>
      <c r="XX25" s="107"/>
      <c r="XY25" s="107"/>
      <c r="XZ25" s="107"/>
      <c r="YA25" s="107"/>
      <c r="YB25" s="107"/>
      <c r="YC25" s="107"/>
      <c r="YD25" s="107"/>
      <c r="YE25" s="107"/>
      <c r="YF25" s="107"/>
      <c r="YG25" s="107"/>
      <c r="YH25" s="107"/>
      <c r="YI25" s="107"/>
      <c r="YJ25" s="107"/>
      <c r="YK25" s="107"/>
      <c r="YL25" s="107"/>
      <c r="YM25" s="107"/>
      <c r="YN25" s="107"/>
      <c r="YO25" s="107"/>
      <c r="YP25" s="107"/>
      <c r="YQ25" s="107"/>
      <c r="YR25" s="107"/>
      <c r="YS25" s="107"/>
      <c r="YT25" s="107"/>
      <c r="YU25" s="107"/>
      <c r="YV25" s="107"/>
      <c r="YW25" s="107"/>
      <c r="YX25" s="107"/>
      <c r="YY25" s="107"/>
      <c r="YZ25" s="107"/>
      <c r="ZA25" s="107"/>
      <c r="ZB25" s="107"/>
      <c r="ZC25" s="107"/>
      <c r="ZD25" s="107"/>
      <c r="ZE25" s="107"/>
      <c r="ZF25" s="107"/>
      <c r="ZG25" s="107"/>
      <c r="ZH25" s="107"/>
      <c r="ZI25" s="107"/>
      <c r="ZJ25" s="107"/>
      <c r="ZK25" s="107"/>
      <c r="ZL25" s="107"/>
      <c r="ZM25" s="107"/>
      <c r="ZN25" s="107"/>
      <c r="ZO25" s="107"/>
      <c r="ZP25" s="107"/>
      <c r="ZQ25" s="107"/>
      <c r="ZR25" s="107"/>
      <c r="ZS25" s="107"/>
      <c r="ZT25" s="107"/>
      <c r="ZU25" s="107"/>
      <c r="ZV25" s="107"/>
      <c r="ZW25" s="107"/>
      <c r="ZX25" s="107"/>
      <c r="ZY25" s="107"/>
      <c r="ZZ25" s="107"/>
      <c r="AAA25" s="107"/>
      <c r="AAB25" s="107"/>
      <c r="AAC25" s="107"/>
      <c r="AAD25" s="107"/>
      <c r="AAE25" s="107"/>
      <c r="AAF25" s="107"/>
      <c r="AAG25" s="107"/>
      <c r="AAH25" s="107"/>
      <c r="AAI25" s="107"/>
      <c r="AAJ25" s="107"/>
      <c r="AAK25" s="107"/>
      <c r="AAL25" s="107"/>
      <c r="AAM25" s="107"/>
      <c r="AAN25" s="107"/>
      <c r="AAO25" s="107"/>
      <c r="AAP25" s="107"/>
      <c r="AAQ25" s="107"/>
      <c r="AAR25" s="107"/>
      <c r="AAS25" s="107"/>
      <c r="AAT25" s="107"/>
      <c r="AAU25" s="107"/>
      <c r="AAV25" s="107"/>
      <c r="AAW25" s="107"/>
      <c r="AAX25" s="107"/>
      <c r="AAY25" s="107"/>
      <c r="AAZ25" s="107"/>
      <c r="ABA25" s="107"/>
      <c r="ABB25" s="107"/>
      <c r="ABC25" s="107"/>
      <c r="ABD25" s="107"/>
      <c r="ABE25" s="107"/>
      <c r="ABF25" s="107"/>
      <c r="ABG25" s="107"/>
      <c r="ABH25" s="107"/>
      <c r="ABI25" s="107"/>
      <c r="ABJ25" s="107"/>
      <c r="ABK25" s="107"/>
      <c r="ABL25" s="107"/>
      <c r="ABM25" s="107"/>
      <c r="ABN25" s="107"/>
      <c r="ABO25" s="107"/>
      <c r="ABP25" s="107"/>
    </row>
    <row r="26" spans="1:744" ht="75" x14ac:dyDescent="0.15">
      <c r="A26" s="179" t="s">
        <v>112</v>
      </c>
      <c r="B26" s="180" t="s">
        <v>108</v>
      </c>
      <c r="C26" s="186" t="s">
        <v>109</v>
      </c>
      <c r="D26" s="186" t="s">
        <v>188</v>
      </c>
      <c r="E26" s="196" t="s">
        <v>199</v>
      </c>
      <c r="F26" s="186" t="s">
        <v>258</v>
      </c>
      <c r="G26" s="186" t="s">
        <v>6</v>
      </c>
      <c r="H26" s="189" t="s">
        <v>196</v>
      </c>
      <c r="I26" s="190" t="s">
        <v>201</v>
      </c>
      <c r="J26" s="181" t="s">
        <v>192</v>
      </c>
      <c r="K26" s="183" t="s">
        <v>203</v>
      </c>
      <c r="L26" s="183" t="s">
        <v>232</v>
      </c>
      <c r="M26" s="183" t="s">
        <v>233</v>
      </c>
      <c r="N26" s="183" t="s">
        <v>234</v>
      </c>
      <c r="O26" s="193" t="s">
        <v>193</v>
      </c>
      <c r="P26" s="193" t="s">
        <v>229</v>
      </c>
      <c r="Q26" s="187" t="s">
        <v>230</v>
      </c>
      <c r="R26" s="184" t="s">
        <v>231</v>
      </c>
      <c r="S26" s="188" t="s">
        <v>129</v>
      </c>
      <c r="T26" s="185" t="s">
        <v>130</v>
      </c>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c r="IV26" s="107"/>
      <c r="IW26" s="107"/>
      <c r="IX26" s="107"/>
      <c r="IY26" s="107"/>
      <c r="IZ26" s="107"/>
      <c r="JA26" s="107"/>
      <c r="JB26" s="107"/>
      <c r="JC26" s="107"/>
      <c r="JD26" s="107"/>
      <c r="JE26" s="107"/>
      <c r="JF26" s="107"/>
      <c r="JG26" s="107"/>
      <c r="JH26" s="107"/>
      <c r="JI26" s="107"/>
      <c r="JJ26" s="107"/>
      <c r="JK26" s="107"/>
      <c r="JL26" s="107"/>
      <c r="JM26" s="107"/>
      <c r="JN26" s="107"/>
      <c r="JO26" s="107"/>
      <c r="JP26" s="107"/>
      <c r="JQ26" s="107"/>
      <c r="JR26" s="107"/>
      <c r="JS26" s="107"/>
      <c r="JT26" s="107"/>
      <c r="JU26" s="107"/>
      <c r="JV26" s="107"/>
      <c r="JW26" s="107"/>
      <c r="JX26" s="107"/>
      <c r="JY26" s="107"/>
      <c r="JZ26" s="107"/>
      <c r="KA26" s="107"/>
      <c r="KB26" s="107"/>
      <c r="KC26" s="107"/>
      <c r="KD26" s="107"/>
      <c r="KE26" s="107"/>
      <c r="KF26" s="107"/>
      <c r="KG26" s="107"/>
      <c r="KH26" s="107"/>
      <c r="KI26" s="107"/>
      <c r="KJ26" s="107"/>
      <c r="KK26" s="107"/>
      <c r="KL26" s="107"/>
      <c r="KM26" s="107"/>
      <c r="KN26" s="107"/>
      <c r="KO26" s="107"/>
      <c r="KP26" s="107"/>
      <c r="KQ26" s="107"/>
      <c r="KR26" s="107"/>
      <c r="KS26" s="107"/>
      <c r="KT26" s="107"/>
      <c r="KU26" s="107"/>
      <c r="KV26" s="107"/>
      <c r="KW26" s="107"/>
      <c r="KX26" s="107"/>
      <c r="KY26" s="107"/>
      <c r="KZ26" s="107"/>
      <c r="LA26" s="107"/>
      <c r="LB26" s="107"/>
      <c r="LC26" s="107"/>
      <c r="LD26" s="107"/>
      <c r="LE26" s="107"/>
      <c r="LF26" s="107"/>
      <c r="LG26" s="107"/>
      <c r="LH26" s="107"/>
      <c r="LI26" s="107"/>
      <c r="LJ26" s="107"/>
      <c r="LK26" s="107"/>
      <c r="LL26" s="107"/>
      <c r="LM26" s="107"/>
      <c r="LN26" s="107"/>
      <c r="LO26" s="107"/>
      <c r="LP26" s="107"/>
      <c r="LQ26" s="107"/>
      <c r="LR26" s="107"/>
      <c r="LS26" s="107"/>
      <c r="LT26" s="107"/>
      <c r="LU26" s="107"/>
      <c r="LV26" s="107"/>
      <c r="LW26" s="107"/>
      <c r="LX26" s="107"/>
      <c r="LY26" s="107"/>
      <c r="LZ26" s="107"/>
      <c r="MA26" s="107"/>
      <c r="MB26" s="107"/>
      <c r="MC26" s="107"/>
      <c r="MD26" s="107"/>
      <c r="ME26" s="107"/>
      <c r="MF26" s="107"/>
      <c r="MG26" s="107"/>
      <c r="MH26" s="107"/>
      <c r="MI26" s="107"/>
      <c r="MJ26" s="107"/>
      <c r="MK26" s="107"/>
      <c r="ML26" s="107"/>
      <c r="MM26" s="107"/>
      <c r="MN26" s="107"/>
      <c r="MO26" s="107"/>
      <c r="MP26" s="107"/>
      <c r="MQ26" s="107"/>
      <c r="MR26" s="107"/>
      <c r="MS26" s="107"/>
      <c r="MT26" s="107"/>
      <c r="MU26" s="107"/>
      <c r="MV26" s="107"/>
      <c r="MW26" s="107"/>
      <c r="MX26" s="107"/>
      <c r="MY26" s="107"/>
      <c r="MZ26" s="107"/>
      <c r="NA26" s="107"/>
      <c r="NB26" s="107"/>
      <c r="NC26" s="107"/>
      <c r="ND26" s="107"/>
      <c r="NE26" s="107"/>
      <c r="NF26" s="107"/>
      <c r="NG26" s="107"/>
      <c r="NH26" s="107"/>
      <c r="NI26" s="107"/>
      <c r="NJ26" s="107"/>
      <c r="NK26" s="107"/>
      <c r="NL26" s="107"/>
      <c r="NM26" s="107"/>
      <c r="NN26" s="107"/>
      <c r="NO26" s="107"/>
      <c r="NP26" s="107"/>
      <c r="NQ26" s="107"/>
      <c r="NR26" s="107"/>
      <c r="NS26" s="107"/>
      <c r="NT26" s="107"/>
      <c r="NU26" s="107"/>
      <c r="NV26" s="107"/>
      <c r="NW26" s="107"/>
      <c r="NX26" s="107"/>
      <c r="NY26" s="107"/>
      <c r="NZ26" s="107"/>
      <c r="OA26" s="107"/>
      <c r="OB26" s="107"/>
      <c r="OC26" s="107"/>
      <c r="OD26" s="107"/>
      <c r="OE26" s="107"/>
      <c r="OF26" s="107"/>
      <c r="OG26" s="107"/>
      <c r="OH26" s="107"/>
      <c r="OI26" s="107"/>
      <c r="OJ26" s="107"/>
      <c r="OK26" s="107"/>
      <c r="OL26" s="107"/>
      <c r="OM26" s="107"/>
      <c r="ON26" s="107"/>
      <c r="OO26" s="107"/>
      <c r="OP26" s="107"/>
      <c r="OQ26" s="107"/>
      <c r="OR26" s="107"/>
      <c r="OS26" s="107"/>
      <c r="OT26" s="107"/>
      <c r="OU26" s="107"/>
      <c r="OV26" s="107"/>
      <c r="OW26" s="107"/>
      <c r="OX26" s="107"/>
      <c r="OY26" s="107"/>
      <c r="OZ26" s="107"/>
      <c r="PA26" s="107"/>
      <c r="PB26" s="107"/>
      <c r="PC26" s="107"/>
      <c r="PD26" s="107"/>
      <c r="PE26" s="107"/>
      <c r="PF26" s="107"/>
      <c r="PG26" s="107"/>
      <c r="PH26" s="107"/>
      <c r="PI26" s="107"/>
      <c r="PJ26" s="107"/>
      <c r="PK26" s="107"/>
      <c r="PL26" s="107"/>
      <c r="PM26" s="107"/>
      <c r="PN26" s="107"/>
      <c r="PO26" s="107"/>
      <c r="PP26" s="107"/>
      <c r="PQ26" s="107"/>
      <c r="PR26" s="107"/>
      <c r="PS26" s="107"/>
      <c r="PT26" s="107"/>
      <c r="PU26" s="107"/>
      <c r="PV26" s="107"/>
      <c r="PW26" s="107"/>
      <c r="PX26" s="107"/>
      <c r="PY26" s="107"/>
      <c r="PZ26" s="107"/>
      <c r="QA26" s="107"/>
      <c r="QB26" s="107"/>
      <c r="QC26" s="107"/>
      <c r="QD26" s="107"/>
      <c r="QE26" s="107"/>
      <c r="QF26" s="107"/>
      <c r="QG26" s="107"/>
      <c r="QH26" s="107"/>
      <c r="QI26" s="107"/>
      <c r="QJ26" s="107"/>
      <c r="QK26" s="107"/>
      <c r="QL26" s="107"/>
      <c r="QM26" s="107"/>
      <c r="QN26" s="107"/>
      <c r="QO26" s="107"/>
      <c r="QP26" s="107"/>
      <c r="QQ26" s="107"/>
      <c r="QR26" s="107"/>
      <c r="QS26" s="107"/>
      <c r="QT26" s="107"/>
      <c r="QU26" s="107"/>
      <c r="QV26" s="107"/>
      <c r="QW26" s="107"/>
      <c r="QX26" s="107"/>
      <c r="QY26" s="107"/>
      <c r="QZ26" s="107"/>
      <c r="RA26" s="107"/>
      <c r="RB26" s="107"/>
      <c r="RC26" s="107"/>
      <c r="RD26" s="107"/>
      <c r="RE26" s="107"/>
      <c r="RF26" s="107"/>
      <c r="RG26" s="107"/>
      <c r="RH26" s="107"/>
      <c r="RI26" s="107"/>
      <c r="RJ26" s="107"/>
      <c r="RK26" s="107"/>
      <c r="RL26" s="107"/>
      <c r="RM26" s="107"/>
      <c r="RN26" s="107"/>
      <c r="RO26" s="107"/>
      <c r="RP26" s="107"/>
      <c r="RQ26" s="107"/>
      <c r="RR26" s="107"/>
      <c r="RS26" s="107"/>
      <c r="RT26" s="107"/>
      <c r="RU26" s="107"/>
      <c r="RV26" s="107"/>
      <c r="RW26" s="107"/>
      <c r="RX26" s="107"/>
      <c r="RY26" s="107"/>
      <c r="RZ26" s="107"/>
      <c r="SA26" s="107"/>
      <c r="SB26" s="107"/>
      <c r="SC26" s="107"/>
      <c r="SD26" s="107"/>
      <c r="SE26" s="107"/>
      <c r="SF26" s="107"/>
      <c r="SG26" s="107"/>
      <c r="SH26" s="107"/>
      <c r="SI26" s="107"/>
      <c r="SJ26" s="107"/>
      <c r="SK26" s="107"/>
      <c r="SL26" s="107"/>
      <c r="SM26" s="107"/>
      <c r="SN26" s="107"/>
      <c r="SO26" s="107"/>
      <c r="SP26" s="107"/>
      <c r="SQ26" s="107"/>
      <c r="SR26" s="107"/>
      <c r="SS26" s="107"/>
      <c r="ST26" s="107"/>
      <c r="SU26" s="107"/>
      <c r="SV26" s="107"/>
      <c r="SW26" s="107"/>
      <c r="SX26" s="107"/>
      <c r="SY26" s="107"/>
      <c r="SZ26" s="107"/>
      <c r="TA26" s="107"/>
      <c r="TB26" s="107"/>
      <c r="TC26" s="107"/>
      <c r="TD26" s="107"/>
      <c r="TE26" s="107"/>
      <c r="TF26" s="107"/>
      <c r="TG26" s="107"/>
      <c r="TH26" s="107"/>
      <c r="TI26" s="107"/>
      <c r="TJ26" s="107"/>
      <c r="TK26" s="107"/>
      <c r="TL26" s="107"/>
      <c r="TM26" s="107"/>
      <c r="TN26" s="107"/>
      <c r="TO26" s="107"/>
      <c r="TP26" s="107"/>
      <c r="TQ26" s="107"/>
      <c r="TR26" s="107"/>
      <c r="TS26" s="107"/>
      <c r="TT26" s="107"/>
      <c r="TU26" s="107"/>
      <c r="TV26" s="107"/>
      <c r="TW26" s="107"/>
      <c r="TX26" s="107"/>
      <c r="TY26" s="107"/>
      <c r="TZ26" s="107"/>
      <c r="UA26" s="107"/>
      <c r="UB26" s="107"/>
      <c r="UC26" s="107"/>
      <c r="UD26" s="107"/>
      <c r="UE26" s="107"/>
      <c r="UF26" s="107"/>
      <c r="UG26" s="107"/>
      <c r="UH26" s="107"/>
      <c r="UI26" s="107"/>
      <c r="UJ26" s="107"/>
      <c r="UK26" s="107"/>
      <c r="UL26" s="107"/>
      <c r="UM26" s="107"/>
      <c r="UN26" s="107"/>
      <c r="UO26" s="107"/>
      <c r="UP26" s="107"/>
      <c r="UQ26" s="107"/>
      <c r="UR26" s="107"/>
      <c r="US26" s="107"/>
      <c r="UT26" s="107"/>
      <c r="UU26" s="107"/>
      <c r="UV26" s="107"/>
      <c r="UW26" s="107"/>
      <c r="UX26" s="107"/>
      <c r="UY26" s="107"/>
      <c r="UZ26" s="107"/>
      <c r="VA26" s="107"/>
      <c r="VB26" s="107"/>
      <c r="VC26" s="107"/>
      <c r="VD26" s="107"/>
      <c r="VE26" s="107"/>
      <c r="VF26" s="107"/>
      <c r="VG26" s="107"/>
      <c r="VH26" s="107"/>
      <c r="VI26" s="107"/>
      <c r="VJ26" s="107"/>
      <c r="VK26" s="107"/>
      <c r="VL26" s="107"/>
      <c r="VM26" s="107"/>
      <c r="VN26" s="107"/>
      <c r="VO26" s="107"/>
      <c r="VP26" s="107"/>
      <c r="VQ26" s="107"/>
      <c r="VR26" s="107"/>
      <c r="VS26" s="107"/>
      <c r="VT26" s="107"/>
      <c r="VU26" s="107"/>
      <c r="VV26" s="107"/>
      <c r="VW26" s="107"/>
      <c r="VX26" s="107"/>
      <c r="VY26" s="107"/>
      <c r="VZ26" s="107"/>
      <c r="WA26" s="107"/>
      <c r="WB26" s="107"/>
      <c r="WC26" s="107"/>
      <c r="WD26" s="107"/>
      <c r="WE26" s="107"/>
      <c r="WF26" s="107"/>
      <c r="WG26" s="107"/>
      <c r="WH26" s="107"/>
      <c r="WI26" s="107"/>
      <c r="WJ26" s="107"/>
      <c r="WK26" s="107"/>
      <c r="WL26" s="107"/>
      <c r="WM26" s="107"/>
      <c r="WN26" s="107"/>
      <c r="WO26" s="107"/>
      <c r="WP26" s="107"/>
      <c r="WQ26" s="107"/>
      <c r="WR26" s="107"/>
      <c r="WS26" s="107"/>
      <c r="WT26" s="107"/>
      <c r="WU26" s="107"/>
      <c r="WV26" s="107"/>
      <c r="WW26" s="107"/>
      <c r="WX26" s="107"/>
      <c r="WY26" s="107"/>
      <c r="WZ26" s="107"/>
      <c r="XA26" s="107"/>
      <c r="XB26" s="107"/>
      <c r="XC26" s="107"/>
      <c r="XD26" s="107"/>
      <c r="XE26" s="107"/>
      <c r="XF26" s="107"/>
      <c r="XG26" s="107"/>
      <c r="XH26" s="107"/>
      <c r="XI26" s="107"/>
      <c r="XJ26" s="107"/>
      <c r="XK26" s="107"/>
      <c r="XL26" s="107"/>
      <c r="XM26" s="107"/>
      <c r="XN26" s="107"/>
      <c r="XO26" s="107"/>
      <c r="XP26" s="107"/>
      <c r="XQ26" s="107"/>
      <c r="XR26" s="107"/>
      <c r="XS26" s="107"/>
      <c r="XT26" s="107"/>
      <c r="XU26" s="107"/>
      <c r="XV26" s="107"/>
      <c r="XW26" s="107"/>
      <c r="XX26" s="107"/>
      <c r="XY26" s="107"/>
      <c r="XZ26" s="107"/>
      <c r="YA26" s="107"/>
      <c r="YB26" s="107"/>
      <c r="YC26" s="107"/>
      <c r="YD26" s="107"/>
      <c r="YE26" s="107"/>
      <c r="YF26" s="107"/>
      <c r="YG26" s="107"/>
      <c r="YH26" s="107"/>
      <c r="YI26" s="107"/>
      <c r="YJ26" s="107"/>
      <c r="YK26" s="107"/>
      <c r="YL26" s="107"/>
      <c r="YM26" s="107"/>
      <c r="YN26" s="107"/>
      <c r="YO26" s="107"/>
      <c r="YP26" s="107"/>
      <c r="YQ26" s="107"/>
      <c r="YR26" s="107"/>
      <c r="YS26" s="107"/>
      <c r="YT26" s="107"/>
      <c r="YU26" s="107"/>
      <c r="YV26" s="107"/>
      <c r="YW26" s="107"/>
      <c r="YX26" s="107"/>
      <c r="YY26" s="107"/>
      <c r="YZ26" s="107"/>
      <c r="ZA26" s="107"/>
      <c r="ZB26" s="107"/>
      <c r="ZC26" s="107"/>
      <c r="ZD26" s="107"/>
      <c r="ZE26" s="107"/>
      <c r="ZF26" s="107"/>
      <c r="ZG26" s="107"/>
      <c r="ZH26" s="107"/>
      <c r="ZI26" s="107"/>
      <c r="ZJ26" s="107"/>
      <c r="ZK26" s="107"/>
      <c r="ZL26" s="107"/>
      <c r="ZM26" s="107"/>
      <c r="ZN26" s="107"/>
      <c r="ZO26" s="107"/>
      <c r="ZP26" s="107"/>
      <c r="ZQ26" s="107"/>
      <c r="ZR26" s="107"/>
      <c r="ZS26" s="107"/>
      <c r="ZT26" s="107"/>
      <c r="ZU26" s="107"/>
      <c r="ZV26" s="107"/>
      <c r="ZW26" s="107"/>
      <c r="ZX26" s="107"/>
      <c r="ZY26" s="107"/>
      <c r="ZZ26" s="107"/>
      <c r="AAA26" s="107"/>
      <c r="AAB26" s="107"/>
      <c r="AAC26" s="107"/>
      <c r="AAD26" s="107"/>
      <c r="AAE26" s="107"/>
      <c r="AAF26" s="107"/>
      <c r="AAG26" s="107"/>
      <c r="AAH26" s="107"/>
      <c r="AAI26" s="107"/>
      <c r="AAJ26" s="107"/>
      <c r="AAK26" s="107"/>
      <c r="AAL26" s="107"/>
      <c r="AAM26" s="107"/>
      <c r="AAN26" s="107"/>
      <c r="AAO26" s="107"/>
      <c r="AAP26" s="107"/>
      <c r="AAQ26" s="107"/>
      <c r="AAR26" s="107"/>
      <c r="AAS26" s="107"/>
      <c r="AAT26" s="107"/>
      <c r="AAU26" s="107"/>
      <c r="AAV26" s="107"/>
      <c r="AAW26" s="107"/>
      <c r="AAX26" s="107"/>
      <c r="AAY26" s="107"/>
      <c r="AAZ26" s="107"/>
      <c r="ABA26" s="107"/>
      <c r="ABB26" s="107"/>
      <c r="ABC26" s="107"/>
      <c r="ABD26" s="107"/>
      <c r="ABE26" s="107"/>
      <c r="ABF26" s="107"/>
      <c r="ABG26" s="107"/>
      <c r="ABH26" s="107"/>
      <c r="ABI26" s="107"/>
      <c r="ABJ26" s="107"/>
      <c r="ABK26" s="107"/>
      <c r="ABL26" s="107"/>
      <c r="ABM26" s="107"/>
      <c r="ABN26" s="107"/>
      <c r="ABO26" s="107"/>
      <c r="ABP26" s="107"/>
    </row>
    <row r="27" spans="1:744" ht="14" x14ac:dyDescent="0.15">
      <c r="A27" s="83" t="str">
        <f>'Tariffs 2017'!K7</f>
        <v>ActewAGL</v>
      </c>
      <c r="B27" s="15" t="str">
        <f>'Tariffs 2017'!L7</f>
        <v>Home plan Reward No Exit Fee</v>
      </c>
      <c r="C27" s="28">
        <f>91*'Tariffs 2017'!M7/100</f>
        <v>79.534000000000006</v>
      </c>
      <c r="D27" s="28">
        <f>($C$22*$C$23)*'Tariffs 2017'!N7/100</f>
        <v>276.92</v>
      </c>
      <c r="E27" s="28">
        <v>0</v>
      </c>
      <c r="F27" s="28">
        <f>($C$22*$C$24)*'Tariffs 2017'!AE7/100</f>
        <v>71.400000000000006</v>
      </c>
      <c r="G27" s="28">
        <f>SUM(C27:F27)</f>
        <v>427.85400000000004</v>
      </c>
      <c r="H27" s="28">
        <f>(G27-C27)*4</f>
        <v>1393.2800000000002</v>
      </c>
      <c r="I27" s="84">
        <f t="shared" ref="I27:I29" si="7">G27*4</f>
        <v>1711.4160000000002</v>
      </c>
      <c r="J27" s="85">
        <f t="shared" ref="J27:J29" si="8">I27*1.1</f>
        <v>1882.5576000000003</v>
      </c>
      <c r="K27" s="15">
        <f>'Tariffs 2017'!AT7</f>
        <v>0</v>
      </c>
      <c r="L27" s="15">
        <f>'Tariffs 2017'!AU7</f>
        <v>12</v>
      </c>
      <c r="M27" s="15">
        <f>'Tariffs 2017'!AV7</f>
        <v>0</v>
      </c>
      <c r="N27" s="15">
        <f>'Tariffs 2017'!AW7</f>
        <v>0</v>
      </c>
      <c r="O27" s="85">
        <f>I27-(H27*L27/100)</f>
        <v>1544.2224000000001</v>
      </c>
      <c r="P27" s="85">
        <f>O27</f>
        <v>1544.2224000000001</v>
      </c>
      <c r="Q27" s="86">
        <f>O27*1.1</f>
        <v>1698.6446400000002</v>
      </c>
      <c r="R27" s="86">
        <f>P27*1.1</f>
        <v>1698.6446400000002</v>
      </c>
      <c r="S27" s="87">
        <f>'Tariffs 2017'!BD7</f>
        <v>12</v>
      </c>
      <c r="T27" s="88" t="str">
        <f>'Tariffs 2017'!BE7</f>
        <v>n</v>
      </c>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c r="IV27" s="107"/>
      <c r="IW27" s="107"/>
      <c r="IX27" s="107"/>
      <c r="IY27" s="107"/>
      <c r="IZ27" s="107"/>
      <c r="JA27" s="107"/>
      <c r="JB27" s="107"/>
      <c r="JC27" s="107"/>
      <c r="JD27" s="107"/>
      <c r="JE27" s="107"/>
      <c r="JF27" s="107"/>
      <c r="JG27" s="107"/>
      <c r="JH27" s="107"/>
      <c r="JI27" s="107"/>
      <c r="JJ27" s="107"/>
      <c r="JK27" s="107"/>
      <c r="JL27" s="107"/>
      <c r="JM27" s="107"/>
      <c r="JN27" s="107"/>
      <c r="JO27" s="107"/>
      <c r="JP27" s="107"/>
      <c r="JQ27" s="107"/>
      <c r="JR27" s="107"/>
      <c r="JS27" s="107"/>
      <c r="JT27" s="107"/>
      <c r="JU27" s="107"/>
      <c r="JV27" s="107"/>
      <c r="JW27" s="107"/>
      <c r="JX27" s="107"/>
      <c r="JY27" s="107"/>
      <c r="JZ27" s="107"/>
      <c r="KA27" s="107"/>
      <c r="KB27" s="107"/>
      <c r="KC27" s="107"/>
      <c r="KD27" s="107"/>
      <c r="KE27" s="107"/>
      <c r="KF27" s="107"/>
      <c r="KG27" s="107"/>
      <c r="KH27" s="107"/>
      <c r="KI27" s="107"/>
      <c r="KJ27" s="107"/>
      <c r="KK27" s="107"/>
      <c r="KL27" s="107"/>
      <c r="KM27" s="107"/>
      <c r="KN27" s="107"/>
      <c r="KO27" s="107"/>
      <c r="KP27" s="107"/>
      <c r="KQ27" s="107"/>
      <c r="KR27" s="107"/>
      <c r="KS27" s="107"/>
      <c r="KT27" s="107"/>
      <c r="KU27" s="107"/>
      <c r="KV27" s="107"/>
      <c r="KW27" s="107"/>
      <c r="KX27" s="107"/>
      <c r="KY27" s="107"/>
      <c r="KZ27" s="107"/>
      <c r="LA27" s="107"/>
      <c r="LB27" s="107"/>
      <c r="LC27" s="107"/>
      <c r="LD27" s="107"/>
      <c r="LE27" s="107"/>
      <c r="LF27" s="107"/>
      <c r="LG27" s="107"/>
      <c r="LH27" s="107"/>
      <c r="LI27" s="107"/>
      <c r="LJ27" s="107"/>
      <c r="LK27" s="107"/>
      <c r="LL27" s="107"/>
      <c r="LM27" s="107"/>
      <c r="LN27" s="107"/>
      <c r="LO27" s="107"/>
      <c r="LP27" s="107"/>
      <c r="LQ27" s="107"/>
      <c r="LR27" s="107"/>
      <c r="LS27" s="107"/>
      <c r="LT27" s="107"/>
      <c r="LU27" s="107"/>
      <c r="LV27" s="107"/>
      <c r="LW27" s="107"/>
      <c r="LX27" s="107"/>
      <c r="LY27" s="107"/>
      <c r="LZ27" s="107"/>
      <c r="MA27" s="107"/>
      <c r="MB27" s="107"/>
      <c r="MC27" s="107"/>
      <c r="MD27" s="107"/>
      <c r="ME27" s="107"/>
      <c r="MF27" s="107"/>
      <c r="MG27" s="107"/>
      <c r="MH27" s="107"/>
      <c r="MI27" s="107"/>
      <c r="MJ27" s="107"/>
      <c r="MK27" s="107"/>
      <c r="ML27" s="107"/>
      <c r="MM27" s="107"/>
      <c r="MN27" s="107"/>
      <c r="MO27" s="107"/>
      <c r="MP27" s="107"/>
      <c r="MQ27" s="107"/>
      <c r="MR27" s="107"/>
      <c r="MS27" s="107"/>
      <c r="MT27" s="107"/>
      <c r="MU27" s="107"/>
      <c r="MV27" s="107"/>
      <c r="MW27" s="107"/>
      <c r="MX27" s="107"/>
      <c r="MY27" s="107"/>
      <c r="MZ27" s="107"/>
      <c r="NA27" s="107"/>
      <c r="NB27" s="107"/>
      <c r="NC27" s="107"/>
      <c r="ND27" s="107"/>
      <c r="NE27" s="107"/>
      <c r="NF27" s="107"/>
      <c r="NG27" s="107"/>
      <c r="NH27" s="107"/>
      <c r="NI27" s="107"/>
      <c r="NJ27" s="107"/>
      <c r="NK27" s="107"/>
      <c r="NL27" s="107"/>
      <c r="NM27" s="107"/>
      <c r="NN27" s="107"/>
      <c r="NO27" s="107"/>
      <c r="NP27" s="107"/>
      <c r="NQ27" s="107"/>
      <c r="NR27" s="107"/>
      <c r="NS27" s="107"/>
      <c r="NT27" s="107"/>
      <c r="NU27" s="107"/>
      <c r="NV27" s="107"/>
      <c r="NW27" s="107"/>
      <c r="NX27" s="107"/>
      <c r="NY27" s="107"/>
      <c r="NZ27" s="107"/>
      <c r="OA27" s="107"/>
      <c r="OB27" s="107"/>
      <c r="OC27" s="107"/>
      <c r="OD27" s="107"/>
      <c r="OE27" s="107"/>
      <c r="OF27" s="107"/>
      <c r="OG27" s="107"/>
      <c r="OH27" s="107"/>
      <c r="OI27" s="107"/>
      <c r="OJ27" s="107"/>
      <c r="OK27" s="107"/>
      <c r="OL27" s="107"/>
      <c r="OM27" s="107"/>
      <c r="ON27" s="107"/>
      <c r="OO27" s="107"/>
      <c r="OP27" s="107"/>
      <c r="OQ27" s="107"/>
      <c r="OR27" s="107"/>
      <c r="OS27" s="107"/>
      <c r="OT27" s="107"/>
      <c r="OU27" s="107"/>
      <c r="OV27" s="107"/>
      <c r="OW27" s="107"/>
      <c r="OX27" s="107"/>
      <c r="OY27" s="107"/>
      <c r="OZ27" s="107"/>
      <c r="PA27" s="107"/>
      <c r="PB27" s="107"/>
      <c r="PC27" s="107"/>
      <c r="PD27" s="107"/>
      <c r="PE27" s="107"/>
      <c r="PF27" s="107"/>
      <c r="PG27" s="107"/>
      <c r="PH27" s="107"/>
      <c r="PI27" s="107"/>
      <c r="PJ27" s="107"/>
      <c r="PK27" s="107"/>
      <c r="PL27" s="107"/>
      <c r="PM27" s="107"/>
      <c r="PN27" s="107"/>
      <c r="PO27" s="107"/>
      <c r="PP27" s="107"/>
      <c r="PQ27" s="107"/>
      <c r="PR27" s="107"/>
      <c r="PS27" s="107"/>
      <c r="PT27" s="107"/>
      <c r="PU27" s="107"/>
      <c r="PV27" s="107"/>
      <c r="PW27" s="107"/>
      <c r="PX27" s="107"/>
      <c r="PY27" s="107"/>
      <c r="PZ27" s="107"/>
      <c r="QA27" s="107"/>
      <c r="QB27" s="107"/>
      <c r="QC27" s="107"/>
      <c r="QD27" s="107"/>
      <c r="QE27" s="107"/>
      <c r="QF27" s="107"/>
      <c r="QG27" s="107"/>
      <c r="QH27" s="107"/>
      <c r="QI27" s="107"/>
      <c r="QJ27" s="107"/>
      <c r="QK27" s="107"/>
      <c r="QL27" s="107"/>
      <c r="QM27" s="107"/>
      <c r="QN27" s="107"/>
      <c r="QO27" s="107"/>
      <c r="QP27" s="107"/>
      <c r="QQ27" s="107"/>
      <c r="QR27" s="107"/>
      <c r="QS27" s="107"/>
      <c r="QT27" s="107"/>
      <c r="QU27" s="107"/>
      <c r="QV27" s="107"/>
      <c r="QW27" s="107"/>
      <c r="QX27" s="107"/>
      <c r="QY27" s="107"/>
      <c r="QZ27" s="107"/>
      <c r="RA27" s="107"/>
      <c r="RB27" s="107"/>
      <c r="RC27" s="107"/>
      <c r="RD27" s="107"/>
      <c r="RE27" s="107"/>
      <c r="RF27" s="107"/>
      <c r="RG27" s="107"/>
      <c r="RH27" s="107"/>
      <c r="RI27" s="107"/>
      <c r="RJ27" s="107"/>
      <c r="RK27" s="107"/>
      <c r="RL27" s="107"/>
      <c r="RM27" s="107"/>
      <c r="RN27" s="107"/>
      <c r="RO27" s="107"/>
      <c r="RP27" s="107"/>
      <c r="RQ27" s="107"/>
      <c r="RR27" s="107"/>
      <c r="RS27" s="107"/>
      <c r="RT27" s="107"/>
      <c r="RU27" s="107"/>
      <c r="RV27" s="107"/>
      <c r="RW27" s="107"/>
      <c r="RX27" s="107"/>
      <c r="RY27" s="107"/>
      <c r="RZ27" s="107"/>
      <c r="SA27" s="107"/>
      <c r="SB27" s="107"/>
      <c r="SC27" s="107"/>
      <c r="SD27" s="107"/>
      <c r="SE27" s="107"/>
      <c r="SF27" s="107"/>
      <c r="SG27" s="107"/>
      <c r="SH27" s="107"/>
      <c r="SI27" s="107"/>
      <c r="SJ27" s="107"/>
      <c r="SK27" s="107"/>
      <c r="SL27" s="107"/>
      <c r="SM27" s="107"/>
      <c r="SN27" s="107"/>
      <c r="SO27" s="107"/>
      <c r="SP27" s="107"/>
      <c r="SQ27" s="107"/>
      <c r="SR27" s="107"/>
      <c r="SS27" s="107"/>
      <c r="ST27" s="107"/>
      <c r="SU27" s="107"/>
      <c r="SV27" s="107"/>
      <c r="SW27" s="107"/>
      <c r="SX27" s="107"/>
      <c r="SY27" s="107"/>
      <c r="SZ27" s="107"/>
      <c r="TA27" s="107"/>
      <c r="TB27" s="107"/>
      <c r="TC27" s="107"/>
      <c r="TD27" s="107"/>
      <c r="TE27" s="107"/>
      <c r="TF27" s="107"/>
      <c r="TG27" s="107"/>
      <c r="TH27" s="107"/>
      <c r="TI27" s="107"/>
      <c r="TJ27" s="107"/>
      <c r="TK27" s="107"/>
      <c r="TL27" s="107"/>
      <c r="TM27" s="107"/>
      <c r="TN27" s="107"/>
      <c r="TO27" s="107"/>
      <c r="TP27" s="107"/>
      <c r="TQ27" s="107"/>
      <c r="TR27" s="107"/>
      <c r="TS27" s="107"/>
      <c r="TT27" s="107"/>
      <c r="TU27" s="107"/>
      <c r="TV27" s="107"/>
      <c r="TW27" s="107"/>
      <c r="TX27" s="107"/>
      <c r="TY27" s="107"/>
      <c r="TZ27" s="107"/>
      <c r="UA27" s="107"/>
      <c r="UB27" s="107"/>
      <c r="UC27" s="107"/>
      <c r="UD27" s="107"/>
      <c r="UE27" s="107"/>
      <c r="UF27" s="107"/>
      <c r="UG27" s="107"/>
      <c r="UH27" s="107"/>
      <c r="UI27" s="107"/>
      <c r="UJ27" s="107"/>
      <c r="UK27" s="107"/>
      <c r="UL27" s="107"/>
      <c r="UM27" s="107"/>
      <c r="UN27" s="107"/>
      <c r="UO27" s="107"/>
      <c r="UP27" s="107"/>
      <c r="UQ27" s="107"/>
      <c r="UR27" s="107"/>
      <c r="US27" s="107"/>
      <c r="UT27" s="107"/>
      <c r="UU27" s="107"/>
      <c r="UV27" s="107"/>
      <c r="UW27" s="107"/>
      <c r="UX27" s="107"/>
      <c r="UY27" s="107"/>
      <c r="UZ27" s="107"/>
      <c r="VA27" s="107"/>
      <c r="VB27" s="107"/>
      <c r="VC27" s="107"/>
      <c r="VD27" s="107"/>
      <c r="VE27" s="107"/>
      <c r="VF27" s="107"/>
      <c r="VG27" s="107"/>
      <c r="VH27" s="107"/>
      <c r="VI27" s="107"/>
      <c r="VJ27" s="107"/>
      <c r="VK27" s="107"/>
      <c r="VL27" s="107"/>
      <c r="VM27" s="107"/>
      <c r="VN27" s="107"/>
      <c r="VO27" s="107"/>
      <c r="VP27" s="107"/>
      <c r="VQ27" s="107"/>
      <c r="VR27" s="107"/>
      <c r="VS27" s="107"/>
      <c r="VT27" s="107"/>
      <c r="VU27" s="107"/>
      <c r="VV27" s="107"/>
      <c r="VW27" s="107"/>
      <c r="VX27" s="107"/>
      <c r="VY27" s="107"/>
      <c r="VZ27" s="107"/>
      <c r="WA27" s="107"/>
      <c r="WB27" s="107"/>
      <c r="WC27" s="107"/>
      <c r="WD27" s="107"/>
      <c r="WE27" s="107"/>
      <c r="WF27" s="107"/>
      <c r="WG27" s="107"/>
      <c r="WH27" s="107"/>
      <c r="WI27" s="107"/>
      <c r="WJ27" s="107"/>
      <c r="WK27" s="107"/>
      <c r="WL27" s="107"/>
      <c r="WM27" s="107"/>
      <c r="WN27" s="107"/>
      <c r="WO27" s="107"/>
      <c r="WP27" s="107"/>
      <c r="WQ27" s="107"/>
      <c r="WR27" s="107"/>
      <c r="WS27" s="107"/>
      <c r="WT27" s="107"/>
      <c r="WU27" s="107"/>
      <c r="WV27" s="107"/>
      <c r="WW27" s="107"/>
      <c r="WX27" s="107"/>
      <c r="WY27" s="107"/>
      <c r="WZ27" s="107"/>
      <c r="XA27" s="107"/>
      <c r="XB27" s="107"/>
      <c r="XC27" s="107"/>
      <c r="XD27" s="107"/>
      <c r="XE27" s="107"/>
      <c r="XF27" s="107"/>
      <c r="XG27" s="107"/>
      <c r="XH27" s="107"/>
      <c r="XI27" s="107"/>
      <c r="XJ27" s="107"/>
      <c r="XK27" s="107"/>
      <c r="XL27" s="107"/>
      <c r="XM27" s="107"/>
      <c r="XN27" s="107"/>
      <c r="XO27" s="107"/>
      <c r="XP27" s="107"/>
      <c r="XQ27" s="107"/>
      <c r="XR27" s="107"/>
      <c r="XS27" s="107"/>
      <c r="XT27" s="107"/>
      <c r="XU27" s="107"/>
      <c r="XV27" s="107"/>
      <c r="XW27" s="107"/>
      <c r="XX27" s="107"/>
      <c r="XY27" s="107"/>
      <c r="XZ27" s="107"/>
      <c r="YA27" s="107"/>
      <c r="YB27" s="107"/>
      <c r="YC27" s="107"/>
      <c r="YD27" s="107"/>
      <c r="YE27" s="107"/>
      <c r="YF27" s="107"/>
      <c r="YG27" s="107"/>
      <c r="YH27" s="107"/>
      <c r="YI27" s="107"/>
      <c r="YJ27" s="107"/>
      <c r="YK27" s="107"/>
      <c r="YL27" s="107"/>
      <c r="YM27" s="107"/>
      <c r="YN27" s="107"/>
      <c r="YO27" s="107"/>
      <c r="YP27" s="107"/>
      <c r="YQ27" s="107"/>
      <c r="YR27" s="107"/>
      <c r="YS27" s="107"/>
      <c r="YT27" s="107"/>
      <c r="YU27" s="107"/>
      <c r="YV27" s="107"/>
      <c r="YW27" s="107"/>
      <c r="YX27" s="107"/>
      <c r="YY27" s="107"/>
      <c r="YZ27" s="107"/>
      <c r="ZA27" s="107"/>
      <c r="ZB27" s="107"/>
      <c r="ZC27" s="107"/>
      <c r="ZD27" s="107"/>
      <c r="ZE27" s="107"/>
      <c r="ZF27" s="107"/>
      <c r="ZG27" s="107"/>
      <c r="ZH27" s="107"/>
      <c r="ZI27" s="107"/>
      <c r="ZJ27" s="107"/>
      <c r="ZK27" s="107"/>
      <c r="ZL27" s="107"/>
      <c r="ZM27" s="107"/>
      <c r="ZN27" s="107"/>
      <c r="ZO27" s="107"/>
      <c r="ZP27" s="107"/>
      <c r="ZQ27" s="107"/>
      <c r="ZR27" s="107"/>
      <c r="ZS27" s="107"/>
      <c r="ZT27" s="107"/>
      <c r="ZU27" s="107"/>
      <c r="ZV27" s="107"/>
      <c r="ZW27" s="107"/>
      <c r="ZX27" s="107"/>
      <c r="ZY27" s="107"/>
      <c r="ZZ27" s="107"/>
      <c r="AAA27" s="107"/>
      <c r="AAB27" s="107"/>
      <c r="AAC27" s="107"/>
      <c r="AAD27" s="107"/>
      <c r="AAE27" s="107"/>
      <c r="AAF27" s="107"/>
      <c r="AAG27" s="107"/>
      <c r="AAH27" s="107"/>
      <c r="AAI27" s="107"/>
      <c r="AAJ27" s="107"/>
      <c r="AAK27" s="107"/>
      <c r="AAL27" s="107"/>
      <c r="AAM27" s="107"/>
      <c r="AAN27" s="107"/>
      <c r="AAO27" s="107"/>
      <c r="AAP27" s="107"/>
      <c r="AAQ27" s="107"/>
      <c r="AAR27" s="107"/>
      <c r="AAS27" s="107"/>
      <c r="AAT27" s="107"/>
      <c r="AAU27" s="107"/>
      <c r="AAV27" s="107"/>
      <c r="AAW27" s="107"/>
      <c r="AAX27" s="107"/>
      <c r="AAY27" s="107"/>
      <c r="AAZ27" s="107"/>
      <c r="ABA27" s="107"/>
      <c r="ABB27" s="107"/>
      <c r="ABC27" s="107"/>
      <c r="ABD27" s="107"/>
      <c r="ABE27" s="107"/>
      <c r="ABF27" s="107"/>
      <c r="ABG27" s="107"/>
      <c r="ABH27" s="107"/>
      <c r="ABI27" s="107"/>
      <c r="ABJ27" s="107"/>
      <c r="ABK27" s="107"/>
      <c r="ABL27" s="107"/>
      <c r="ABM27" s="107"/>
      <c r="ABN27" s="107"/>
      <c r="ABO27" s="107"/>
      <c r="ABP27" s="107"/>
    </row>
    <row r="28" spans="1:744" ht="14" x14ac:dyDescent="0.15">
      <c r="A28" s="83" t="str">
        <f>'Tariffs 2017'!K8</f>
        <v>EnergyAustralia</v>
      </c>
      <c r="B28" s="15" t="str">
        <f>'Tariffs 2017'!L8</f>
        <v xml:space="preserve">Flexi Saver </v>
      </c>
      <c r="C28" s="28">
        <f>91*'Tariffs 2017'!M8/100</f>
        <v>67.704000000000008</v>
      </c>
      <c r="D28" s="28">
        <f>($C$22*$C$23)*'Tariffs 2017'!N8/100</f>
        <v>300.3</v>
      </c>
      <c r="E28" s="28">
        <v>0</v>
      </c>
      <c r="F28" s="28">
        <f>($C$22*$C$24)*'Tariffs 2017'!AE8/100</f>
        <v>70.08</v>
      </c>
      <c r="G28" s="28">
        <f t="shared" ref="G28:G29" si="9">SUM(C28:F28)</f>
        <v>438.084</v>
      </c>
      <c r="H28" s="28">
        <f>(G28-C28)*4</f>
        <v>1481.52</v>
      </c>
      <c r="I28" s="84">
        <f t="shared" si="7"/>
        <v>1752.336</v>
      </c>
      <c r="J28" s="85">
        <f t="shared" si="8"/>
        <v>1927.5696000000003</v>
      </c>
      <c r="K28" s="15">
        <f>'Tariffs 2017'!AT8</f>
        <v>0</v>
      </c>
      <c r="L28" s="15">
        <f>'Tariffs 2017'!AU8</f>
        <v>0</v>
      </c>
      <c r="M28" s="15">
        <f>'Tariffs 2017'!AV8</f>
        <v>0</v>
      </c>
      <c r="N28" s="15">
        <f>'Tariffs 2017'!AW8</f>
        <v>14</v>
      </c>
      <c r="O28" s="85">
        <f>I28</f>
        <v>1752.336</v>
      </c>
      <c r="P28" s="85">
        <f>O28-(H28*N28/100)</f>
        <v>1544.9232</v>
      </c>
      <c r="Q28" s="86">
        <f t="shared" ref="Q28:R29" si="10">O28*1.1</f>
        <v>1927.5696000000003</v>
      </c>
      <c r="R28" s="86">
        <f t="shared" si="10"/>
        <v>1699.41552</v>
      </c>
      <c r="S28" s="87">
        <f>'Tariffs 2017'!BD8</f>
        <v>0</v>
      </c>
      <c r="T28" s="88" t="str">
        <f>'Tariffs 2017'!BE8</f>
        <v>n</v>
      </c>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c r="IV28" s="107"/>
      <c r="IW28" s="107"/>
      <c r="IX28" s="107"/>
      <c r="IY28" s="107"/>
      <c r="IZ28" s="107"/>
      <c r="JA28" s="107"/>
      <c r="JB28" s="107"/>
      <c r="JC28" s="107"/>
      <c r="JD28" s="107"/>
      <c r="JE28" s="107"/>
      <c r="JF28" s="107"/>
      <c r="JG28" s="107"/>
      <c r="JH28" s="107"/>
      <c r="JI28" s="107"/>
      <c r="JJ28" s="107"/>
      <c r="JK28" s="107"/>
      <c r="JL28" s="107"/>
      <c r="JM28" s="107"/>
      <c r="JN28" s="107"/>
      <c r="JO28" s="107"/>
      <c r="JP28" s="107"/>
      <c r="JQ28" s="107"/>
      <c r="JR28" s="107"/>
      <c r="JS28" s="107"/>
      <c r="JT28" s="107"/>
      <c r="JU28" s="107"/>
      <c r="JV28" s="107"/>
      <c r="JW28" s="107"/>
      <c r="JX28" s="107"/>
      <c r="JY28" s="107"/>
      <c r="JZ28" s="107"/>
      <c r="KA28" s="107"/>
      <c r="KB28" s="107"/>
      <c r="KC28" s="107"/>
      <c r="KD28" s="107"/>
      <c r="KE28" s="107"/>
      <c r="KF28" s="107"/>
      <c r="KG28" s="107"/>
      <c r="KH28" s="107"/>
      <c r="KI28" s="107"/>
      <c r="KJ28" s="107"/>
      <c r="KK28" s="107"/>
      <c r="KL28" s="107"/>
      <c r="KM28" s="107"/>
      <c r="KN28" s="107"/>
      <c r="KO28" s="107"/>
      <c r="KP28" s="107"/>
      <c r="KQ28" s="107"/>
      <c r="KR28" s="107"/>
      <c r="KS28" s="107"/>
      <c r="KT28" s="107"/>
      <c r="KU28" s="107"/>
      <c r="KV28" s="107"/>
      <c r="KW28" s="107"/>
      <c r="KX28" s="107"/>
      <c r="KY28" s="107"/>
      <c r="KZ28" s="107"/>
      <c r="LA28" s="107"/>
      <c r="LB28" s="107"/>
      <c r="LC28" s="107"/>
      <c r="LD28" s="107"/>
      <c r="LE28" s="107"/>
      <c r="LF28" s="107"/>
      <c r="LG28" s="107"/>
      <c r="LH28" s="107"/>
      <c r="LI28" s="107"/>
      <c r="LJ28" s="107"/>
      <c r="LK28" s="107"/>
      <c r="LL28" s="107"/>
      <c r="LM28" s="107"/>
      <c r="LN28" s="107"/>
      <c r="LO28" s="107"/>
      <c r="LP28" s="107"/>
      <c r="LQ28" s="107"/>
      <c r="LR28" s="107"/>
      <c r="LS28" s="107"/>
      <c r="LT28" s="107"/>
      <c r="LU28" s="107"/>
      <c r="LV28" s="107"/>
      <c r="LW28" s="107"/>
      <c r="LX28" s="107"/>
      <c r="LY28" s="107"/>
      <c r="LZ28" s="107"/>
      <c r="MA28" s="107"/>
      <c r="MB28" s="107"/>
      <c r="MC28" s="107"/>
      <c r="MD28" s="107"/>
      <c r="ME28" s="107"/>
      <c r="MF28" s="107"/>
      <c r="MG28" s="107"/>
      <c r="MH28" s="107"/>
      <c r="MI28" s="107"/>
      <c r="MJ28" s="107"/>
      <c r="MK28" s="107"/>
      <c r="ML28" s="107"/>
      <c r="MM28" s="107"/>
      <c r="MN28" s="107"/>
      <c r="MO28" s="107"/>
      <c r="MP28" s="107"/>
      <c r="MQ28" s="107"/>
      <c r="MR28" s="107"/>
      <c r="MS28" s="107"/>
      <c r="MT28" s="107"/>
      <c r="MU28" s="107"/>
      <c r="MV28" s="107"/>
      <c r="MW28" s="107"/>
      <c r="MX28" s="107"/>
      <c r="MY28" s="107"/>
      <c r="MZ28" s="107"/>
      <c r="NA28" s="107"/>
      <c r="NB28" s="107"/>
      <c r="NC28" s="107"/>
      <c r="ND28" s="107"/>
      <c r="NE28" s="107"/>
      <c r="NF28" s="107"/>
      <c r="NG28" s="107"/>
      <c r="NH28" s="107"/>
      <c r="NI28" s="107"/>
      <c r="NJ28" s="107"/>
      <c r="NK28" s="107"/>
      <c r="NL28" s="107"/>
      <c r="NM28" s="107"/>
      <c r="NN28" s="107"/>
      <c r="NO28" s="107"/>
      <c r="NP28" s="107"/>
      <c r="NQ28" s="107"/>
      <c r="NR28" s="107"/>
      <c r="NS28" s="107"/>
      <c r="NT28" s="107"/>
      <c r="NU28" s="107"/>
      <c r="NV28" s="107"/>
      <c r="NW28" s="107"/>
      <c r="NX28" s="107"/>
      <c r="NY28" s="107"/>
      <c r="NZ28" s="107"/>
      <c r="OA28" s="107"/>
      <c r="OB28" s="107"/>
      <c r="OC28" s="107"/>
      <c r="OD28" s="107"/>
      <c r="OE28" s="107"/>
      <c r="OF28" s="107"/>
      <c r="OG28" s="107"/>
      <c r="OH28" s="107"/>
      <c r="OI28" s="107"/>
      <c r="OJ28" s="107"/>
      <c r="OK28" s="107"/>
      <c r="OL28" s="107"/>
      <c r="OM28" s="107"/>
      <c r="ON28" s="107"/>
      <c r="OO28" s="107"/>
      <c r="OP28" s="107"/>
      <c r="OQ28" s="107"/>
      <c r="OR28" s="107"/>
      <c r="OS28" s="107"/>
      <c r="OT28" s="107"/>
      <c r="OU28" s="107"/>
      <c r="OV28" s="107"/>
      <c r="OW28" s="107"/>
      <c r="OX28" s="107"/>
      <c r="OY28" s="107"/>
      <c r="OZ28" s="107"/>
      <c r="PA28" s="107"/>
      <c r="PB28" s="107"/>
      <c r="PC28" s="107"/>
      <c r="PD28" s="107"/>
      <c r="PE28" s="107"/>
      <c r="PF28" s="107"/>
      <c r="PG28" s="107"/>
      <c r="PH28" s="107"/>
      <c r="PI28" s="107"/>
      <c r="PJ28" s="107"/>
      <c r="PK28" s="107"/>
      <c r="PL28" s="107"/>
      <c r="PM28" s="107"/>
      <c r="PN28" s="107"/>
      <c r="PO28" s="107"/>
      <c r="PP28" s="107"/>
      <c r="PQ28" s="107"/>
      <c r="PR28" s="107"/>
      <c r="PS28" s="107"/>
      <c r="PT28" s="107"/>
      <c r="PU28" s="107"/>
      <c r="PV28" s="107"/>
      <c r="PW28" s="107"/>
      <c r="PX28" s="107"/>
      <c r="PY28" s="107"/>
      <c r="PZ28" s="107"/>
      <c r="QA28" s="107"/>
      <c r="QB28" s="107"/>
      <c r="QC28" s="107"/>
      <c r="QD28" s="107"/>
      <c r="QE28" s="107"/>
      <c r="QF28" s="107"/>
      <c r="QG28" s="107"/>
      <c r="QH28" s="107"/>
      <c r="QI28" s="107"/>
      <c r="QJ28" s="107"/>
      <c r="QK28" s="107"/>
      <c r="QL28" s="107"/>
      <c r="QM28" s="107"/>
      <c r="QN28" s="107"/>
      <c r="QO28" s="107"/>
      <c r="QP28" s="107"/>
      <c r="QQ28" s="107"/>
      <c r="QR28" s="107"/>
      <c r="QS28" s="107"/>
      <c r="QT28" s="107"/>
      <c r="QU28" s="107"/>
      <c r="QV28" s="107"/>
      <c r="QW28" s="107"/>
      <c r="QX28" s="107"/>
      <c r="QY28" s="107"/>
      <c r="QZ28" s="107"/>
      <c r="RA28" s="107"/>
      <c r="RB28" s="107"/>
      <c r="RC28" s="107"/>
      <c r="RD28" s="107"/>
      <c r="RE28" s="107"/>
      <c r="RF28" s="107"/>
      <c r="RG28" s="107"/>
      <c r="RH28" s="107"/>
      <c r="RI28" s="107"/>
      <c r="RJ28" s="107"/>
      <c r="RK28" s="107"/>
      <c r="RL28" s="107"/>
      <c r="RM28" s="107"/>
      <c r="RN28" s="107"/>
      <c r="RO28" s="107"/>
      <c r="RP28" s="107"/>
      <c r="RQ28" s="107"/>
      <c r="RR28" s="107"/>
      <c r="RS28" s="107"/>
      <c r="RT28" s="107"/>
      <c r="RU28" s="107"/>
      <c r="RV28" s="107"/>
      <c r="RW28" s="107"/>
      <c r="RX28" s="107"/>
      <c r="RY28" s="107"/>
      <c r="RZ28" s="107"/>
      <c r="SA28" s="107"/>
      <c r="SB28" s="107"/>
      <c r="SC28" s="107"/>
      <c r="SD28" s="107"/>
      <c r="SE28" s="107"/>
      <c r="SF28" s="107"/>
      <c r="SG28" s="107"/>
      <c r="SH28" s="107"/>
      <c r="SI28" s="107"/>
      <c r="SJ28" s="107"/>
      <c r="SK28" s="107"/>
      <c r="SL28" s="107"/>
      <c r="SM28" s="107"/>
      <c r="SN28" s="107"/>
      <c r="SO28" s="107"/>
      <c r="SP28" s="107"/>
      <c r="SQ28" s="107"/>
      <c r="SR28" s="107"/>
      <c r="SS28" s="107"/>
      <c r="ST28" s="107"/>
      <c r="SU28" s="107"/>
      <c r="SV28" s="107"/>
      <c r="SW28" s="107"/>
      <c r="SX28" s="107"/>
      <c r="SY28" s="107"/>
      <c r="SZ28" s="107"/>
      <c r="TA28" s="107"/>
      <c r="TB28" s="107"/>
      <c r="TC28" s="107"/>
      <c r="TD28" s="107"/>
      <c r="TE28" s="107"/>
      <c r="TF28" s="107"/>
      <c r="TG28" s="107"/>
      <c r="TH28" s="107"/>
      <c r="TI28" s="107"/>
      <c r="TJ28" s="107"/>
      <c r="TK28" s="107"/>
      <c r="TL28" s="107"/>
      <c r="TM28" s="107"/>
      <c r="TN28" s="107"/>
      <c r="TO28" s="107"/>
      <c r="TP28" s="107"/>
      <c r="TQ28" s="107"/>
      <c r="TR28" s="107"/>
      <c r="TS28" s="107"/>
      <c r="TT28" s="107"/>
      <c r="TU28" s="107"/>
      <c r="TV28" s="107"/>
      <c r="TW28" s="107"/>
      <c r="TX28" s="107"/>
      <c r="TY28" s="107"/>
      <c r="TZ28" s="107"/>
      <c r="UA28" s="107"/>
      <c r="UB28" s="107"/>
      <c r="UC28" s="107"/>
      <c r="UD28" s="107"/>
      <c r="UE28" s="107"/>
      <c r="UF28" s="107"/>
      <c r="UG28" s="107"/>
      <c r="UH28" s="107"/>
      <c r="UI28" s="107"/>
      <c r="UJ28" s="107"/>
      <c r="UK28" s="107"/>
      <c r="UL28" s="107"/>
      <c r="UM28" s="107"/>
      <c r="UN28" s="107"/>
      <c r="UO28" s="107"/>
      <c r="UP28" s="107"/>
      <c r="UQ28" s="107"/>
      <c r="UR28" s="107"/>
      <c r="US28" s="107"/>
      <c r="UT28" s="107"/>
      <c r="UU28" s="107"/>
      <c r="UV28" s="107"/>
      <c r="UW28" s="107"/>
      <c r="UX28" s="107"/>
      <c r="UY28" s="107"/>
      <c r="UZ28" s="107"/>
      <c r="VA28" s="107"/>
      <c r="VB28" s="107"/>
      <c r="VC28" s="107"/>
      <c r="VD28" s="107"/>
      <c r="VE28" s="107"/>
      <c r="VF28" s="107"/>
      <c r="VG28" s="107"/>
      <c r="VH28" s="107"/>
      <c r="VI28" s="107"/>
      <c r="VJ28" s="107"/>
      <c r="VK28" s="107"/>
      <c r="VL28" s="107"/>
      <c r="VM28" s="107"/>
      <c r="VN28" s="107"/>
      <c r="VO28" s="107"/>
      <c r="VP28" s="107"/>
      <c r="VQ28" s="107"/>
      <c r="VR28" s="107"/>
      <c r="VS28" s="107"/>
      <c r="VT28" s="107"/>
      <c r="VU28" s="107"/>
      <c r="VV28" s="107"/>
      <c r="VW28" s="107"/>
      <c r="VX28" s="107"/>
      <c r="VY28" s="107"/>
      <c r="VZ28" s="107"/>
      <c r="WA28" s="107"/>
      <c r="WB28" s="107"/>
      <c r="WC28" s="107"/>
      <c r="WD28" s="107"/>
      <c r="WE28" s="107"/>
      <c r="WF28" s="107"/>
      <c r="WG28" s="107"/>
      <c r="WH28" s="107"/>
      <c r="WI28" s="107"/>
      <c r="WJ28" s="107"/>
      <c r="WK28" s="107"/>
      <c r="WL28" s="107"/>
      <c r="WM28" s="107"/>
      <c r="WN28" s="107"/>
      <c r="WO28" s="107"/>
      <c r="WP28" s="107"/>
      <c r="WQ28" s="107"/>
      <c r="WR28" s="107"/>
      <c r="WS28" s="107"/>
      <c r="WT28" s="107"/>
      <c r="WU28" s="107"/>
      <c r="WV28" s="107"/>
      <c r="WW28" s="107"/>
      <c r="WX28" s="107"/>
      <c r="WY28" s="107"/>
      <c r="WZ28" s="107"/>
      <c r="XA28" s="107"/>
      <c r="XB28" s="107"/>
      <c r="XC28" s="107"/>
      <c r="XD28" s="107"/>
      <c r="XE28" s="107"/>
      <c r="XF28" s="107"/>
      <c r="XG28" s="107"/>
      <c r="XH28" s="107"/>
      <c r="XI28" s="107"/>
      <c r="XJ28" s="107"/>
      <c r="XK28" s="107"/>
      <c r="XL28" s="107"/>
      <c r="XM28" s="107"/>
      <c r="XN28" s="107"/>
      <c r="XO28" s="107"/>
      <c r="XP28" s="107"/>
      <c r="XQ28" s="107"/>
      <c r="XR28" s="107"/>
      <c r="XS28" s="107"/>
      <c r="XT28" s="107"/>
      <c r="XU28" s="107"/>
      <c r="XV28" s="107"/>
      <c r="XW28" s="107"/>
      <c r="XX28" s="107"/>
      <c r="XY28" s="107"/>
      <c r="XZ28" s="107"/>
      <c r="YA28" s="107"/>
      <c r="YB28" s="107"/>
      <c r="YC28" s="107"/>
      <c r="YD28" s="107"/>
      <c r="YE28" s="107"/>
      <c r="YF28" s="107"/>
      <c r="YG28" s="107"/>
      <c r="YH28" s="107"/>
      <c r="YI28" s="107"/>
      <c r="YJ28" s="107"/>
      <c r="YK28" s="107"/>
      <c r="YL28" s="107"/>
      <c r="YM28" s="107"/>
      <c r="YN28" s="107"/>
      <c r="YO28" s="107"/>
      <c r="YP28" s="107"/>
      <c r="YQ28" s="107"/>
      <c r="YR28" s="107"/>
      <c r="YS28" s="107"/>
      <c r="YT28" s="107"/>
      <c r="YU28" s="107"/>
      <c r="YV28" s="107"/>
      <c r="YW28" s="107"/>
      <c r="YX28" s="107"/>
      <c r="YY28" s="107"/>
      <c r="YZ28" s="107"/>
      <c r="ZA28" s="107"/>
      <c r="ZB28" s="107"/>
      <c r="ZC28" s="107"/>
      <c r="ZD28" s="107"/>
      <c r="ZE28" s="107"/>
      <c r="ZF28" s="107"/>
      <c r="ZG28" s="107"/>
      <c r="ZH28" s="107"/>
      <c r="ZI28" s="107"/>
      <c r="ZJ28" s="107"/>
      <c r="ZK28" s="107"/>
      <c r="ZL28" s="107"/>
      <c r="ZM28" s="107"/>
      <c r="ZN28" s="107"/>
      <c r="ZO28" s="107"/>
      <c r="ZP28" s="107"/>
      <c r="ZQ28" s="107"/>
      <c r="ZR28" s="107"/>
      <c r="ZS28" s="107"/>
      <c r="ZT28" s="107"/>
      <c r="ZU28" s="107"/>
      <c r="ZV28" s="107"/>
      <c r="ZW28" s="107"/>
      <c r="ZX28" s="107"/>
      <c r="ZY28" s="107"/>
      <c r="ZZ28" s="107"/>
      <c r="AAA28" s="107"/>
      <c r="AAB28" s="107"/>
      <c r="AAC28" s="107"/>
      <c r="AAD28" s="107"/>
      <c r="AAE28" s="107"/>
      <c r="AAF28" s="107"/>
      <c r="AAG28" s="107"/>
      <c r="AAH28" s="107"/>
      <c r="AAI28" s="107"/>
      <c r="AAJ28" s="107"/>
      <c r="AAK28" s="107"/>
      <c r="AAL28" s="107"/>
      <c r="AAM28" s="107"/>
      <c r="AAN28" s="107"/>
      <c r="AAO28" s="107"/>
      <c r="AAP28" s="107"/>
      <c r="AAQ28" s="107"/>
      <c r="AAR28" s="107"/>
      <c r="AAS28" s="107"/>
      <c r="AAT28" s="107"/>
      <c r="AAU28" s="107"/>
      <c r="AAV28" s="107"/>
      <c r="AAW28" s="107"/>
      <c r="AAX28" s="107"/>
      <c r="AAY28" s="107"/>
      <c r="AAZ28" s="107"/>
      <c r="ABA28" s="107"/>
      <c r="ABB28" s="107"/>
      <c r="ABC28" s="107"/>
      <c r="ABD28" s="107"/>
      <c r="ABE28" s="107"/>
      <c r="ABF28" s="107"/>
      <c r="ABG28" s="107"/>
      <c r="ABH28" s="107"/>
      <c r="ABI28" s="107"/>
      <c r="ABJ28" s="107"/>
      <c r="ABK28" s="107"/>
      <c r="ABL28" s="107"/>
      <c r="ABM28" s="107"/>
      <c r="ABN28" s="107"/>
      <c r="ABO28" s="107"/>
      <c r="ABP28" s="107"/>
    </row>
    <row r="29" spans="1:744" ht="15" thickBot="1" x14ac:dyDescent="0.2">
      <c r="A29" s="89" t="str">
        <f>'Tariffs 2017'!K9</f>
        <v>Origin Energy</v>
      </c>
      <c r="B29" s="90" t="str">
        <f>'Tariffs 2017'!L9</f>
        <v>Saver</v>
      </c>
      <c r="C29" s="91">
        <f>91*'Tariffs 2017'!M9/100</f>
        <v>78.660399999999996</v>
      </c>
      <c r="D29" s="91">
        <f>($C$22*$C$23)*'Tariffs 2017'!N9/100</f>
        <v>293.85999999999996</v>
      </c>
      <c r="E29" s="91">
        <v>0</v>
      </c>
      <c r="F29" s="91">
        <f>($C$22*$C$24)*'Tariffs 2017'!AE9/100</f>
        <v>76.02</v>
      </c>
      <c r="G29" s="91">
        <f t="shared" si="9"/>
        <v>448.54039999999992</v>
      </c>
      <c r="H29" s="91">
        <f>(G29-C29)*4</f>
        <v>1479.5199999999998</v>
      </c>
      <c r="I29" s="92">
        <f t="shared" si="7"/>
        <v>1794.1615999999997</v>
      </c>
      <c r="J29" s="93">
        <f t="shared" si="8"/>
        <v>1973.5777599999999</v>
      </c>
      <c r="K29" s="90">
        <f>'Tariffs 2017'!AT9</f>
        <v>0</v>
      </c>
      <c r="L29" s="90">
        <f>'Tariffs 2017'!AU9</f>
        <v>0</v>
      </c>
      <c r="M29" s="90">
        <f>'Tariffs 2017'!AV9</f>
        <v>0</v>
      </c>
      <c r="N29" s="90">
        <f>'Tariffs 2017'!AW9</f>
        <v>10</v>
      </c>
      <c r="O29" s="93">
        <f>I29</f>
        <v>1794.1615999999997</v>
      </c>
      <c r="P29" s="93">
        <f>O29-(H29*N29/100)</f>
        <v>1646.2095999999997</v>
      </c>
      <c r="Q29" s="94">
        <f t="shared" si="10"/>
        <v>1973.5777599999999</v>
      </c>
      <c r="R29" s="94">
        <f t="shared" si="10"/>
        <v>1810.8305599999999</v>
      </c>
      <c r="S29" s="95">
        <f>'Tariffs 2017'!BD9</f>
        <v>0</v>
      </c>
      <c r="T29" s="96" t="str">
        <f>'Tariffs 2017'!BE9</f>
        <v>n</v>
      </c>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c r="IV29" s="107"/>
      <c r="IW29" s="107"/>
      <c r="IX29" s="107"/>
      <c r="IY29" s="107"/>
      <c r="IZ29" s="107"/>
      <c r="JA29" s="107"/>
      <c r="JB29" s="107"/>
      <c r="JC29" s="107"/>
      <c r="JD29" s="107"/>
      <c r="JE29" s="107"/>
      <c r="JF29" s="107"/>
      <c r="JG29" s="107"/>
      <c r="JH29" s="107"/>
      <c r="JI29" s="107"/>
      <c r="JJ29" s="107"/>
      <c r="JK29" s="107"/>
      <c r="JL29" s="107"/>
      <c r="JM29" s="107"/>
      <c r="JN29" s="107"/>
      <c r="JO29" s="107"/>
      <c r="JP29" s="107"/>
      <c r="JQ29" s="107"/>
      <c r="JR29" s="107"/>
      <c r="JS29" s="107"/>
      <c r="JT29" s="107"/>
      <c r="JU29" s="107"/>
      <c r="JV29" s="107"/>
      <c r="JW29" s="107"/>
      <c r="JX29" s="107"/>
      <c r="JY29" s="107"/>
      <c r="JZ29" s="107"/>
      <c r="KA29" s="107"/>
      <c r="KB29" s="107"/>
      <c r="KC29" s="107"/>
      <c r="KD29" s="107"/>
      <c r="KE29" s="107"/>
      <c r="KF29" s="107"/>
      <c r="KG29" s="107"/>
      <c r="KH29" s="107"/>
      <c r="KI29" s="107"/>
      <c r="KJ29" s="107"/>
      <c r="KK29" s="107"/>
      <c r="KL29" s="107"/>
      <c r="KM29" s="107"/>
      <c r="KN29" s="107"/>
      <c r="KO29" s="107"/>
      <c r="KP29" s="107"/>
      <c r="KQ29" s="107"/>
      <c r="KR29" s="107"/>
      <c r="KS29" s="107"/>
      <c r="KT29" s="107"/>
      <c r="KU29" s="107"/>
      <c r="KV29" s="107"/>
      <c r="KW29" s="107"/>
      <c r="KX29" s="107"/>
      <c r="KY29" s="107"/>
      <c r="KZ29" s="107"/>
      <c r="LA29" s="107"/>
      <c r="LB29" s="107"/>
      <c r="LC29" s="107"/>
      <c r="LD29" s="107"/>
      <c r="LE29" s="107"/>
      <c r="LF29" s="107"/>
      <c r="LG29" s="107"/>
      <c r="LH29" s="107"/>
      <c r="LI29" s="107"/>
      <c r="LJ29" s="107"/>
      <c r="LK29" s="107"/>
      <c r="LL29" s="107"/>
      <c r="LM29" s="107"/>
      <c r="LN29" s="107"/>
      <c r="LO29" s="107"/>
      <c r="LP29" s="107"/>
      <c r="LQ29" s="107"/>
      <c r="LR29" s="107"/>
      <c r="LS29" s="107"/>
      <c r="LT29" s="107"/>
      <c r="LU29" s="107"/>
      <c r="LV29" s="107"/>
      <c r="LW29" s="107"/>
      <c r="LX29" s="107"/>
      <c r="LY29" s="107"/>
      <c r="LZ29" s="107"/>
      <c r="MA29" s="107"/>
      <c r="MB29" s="107"/>
      <c r="MC29" s="107"/>
      <c r="MD29" s="107"/>
      <c r="ME29" s="107"/>
      <c r="MF29" s="107"/>
      <c r="MG29" s="107"/>
      <c r="MH29" s="107"/>
      <c r="MI29" s="107"/>
      <c r="MJ29" s="107"/>
      <c r="MK29" s="107"/>
      <c r="ML29" s="107"/>
      <c r="MM29" s="107"/>
      <c r="MN29" s="107"/>
      <c r="MO29" s="107"/>
      <c r="MP29" s="107"/>
      <c r="MQ29" s="107"/>
      <c r="MR29" s="107"/>
      <c r="MS29" s="107"/>
      <c r="MT29" s="107"/>
      <c r="MU29" s="107"/>
      <c r="MV29" s="107"/>
      <c r="MW29" s="107"/>
      <c r="MX29" s="107"/>
      <c r="MY29" s="107"/>
      <c r="MZ29" s="107"/>
      <c r="NA29" s="107"/>
      <c r="NB29" s="107"/>
      <c r="NC29" s="107"/>
      <c r="ND29" s="107"/>
      <c r="NE29" s="107"/>
      <c r="NF29" s="107"/>
      <c r="NG29" s="107"/>
      <c r="NH29" s="107"/>
      <c r="NI29" s="107"/>
      <c r="NJ29" s="107"/>
      <c r="NK29" s="107"/>
      <c r="NL29" s="107"/>
      <c r="NM29" s="107"/>
      <c r="NN29" s="107"/>
      <c r="NO29" s="107"/>
      <c r="NP29" s="107"/>
      <c r="NQ29" s="107"/>
      <c r="NR29" s="107"/>
      <c r="NS29" s="107"/>
      <c r="NT29" s="107"/>
      <c r="NU29" s="107"/>
      <c r="NV29" s="107"/>
      <c r="NW29" s="107"/>
      <c r="NX29" s="107"/>
      <c r="NY29" s="107"/>
      <c r="NZ29" s="107"/>
      <c r="OA29" s="107"/>
      <c r="OB29" s="107"/>
      <c r="OC29" s="107"/>
      <c r="OD29" s="107"/>
      <c r="OE29" s="107"/>
      <c r="OF29" s="107"/>
      <c r="OG29" s="107"/>
      <c r="OH29" s="107"/>
      <c r="OI29" s="107"/>
      <c r="OJ29" s="107"/>
      <c r="OK29" s="107"/>
      <c r="OL29" s="107"/>
      <c r="OM29" s="107"/>
      <c r="ON29" s="107"/>
      <c r="OO29" s="107"/>
      <c r="OP29" s="107"/>
      <c r="OQ29" s="107"/>
      <c r="OR29" s="107"/>
      <c r="OS29" s="107"/>
      <c r="OT29" s="107"/>
      <c r="OU29" s="107"/>
      <c r="OV29" s="107"/>
      <c r="OW29" s="107"/>
      <c r="OX29" s="107"/>
      <c r="OY29" s="107"/>
      <c r="OZ29" s="107"/>
      <c r="PA29" s="107"/>
      <c r="PB29" s="107"/>
      <c r="PC29" s="107"/>
      <c r="PD29" s="107"/>
      <c r="PE29" s="107"/>
      <c r="PF29" s="107"/>
      <c r="PG29" s="107"/>
      <c r="PH29" s="107"/>
      <c r="PI29" s="107"/>
      <c r="PJ29" s="107"/>
      <c r="PK29" s="107"/>
      <c r="PL29" s="107"/>
      <c r="PM29" s="107"/>
      <c r="PN29" s="107"/>
      <c r="PO29" s="107"/>
      <c r="PP29" s="107"/>
      <c r="PQ29" s="107"/>
      <c r="PR29" s="107"/>
      <c r="PS29" s="107"/>
      <c r="PT29" s="107"/>
      <c r="PU29" s="107"/>
      <c r="PV29" s="107"/>
      <c r="PW29" s="107"/>
      <c r="PX29" s="107"/>
      <c r="PY29" s="107"/>
      <c r="PZ29" s="107"/>
      <c r="QA29" s="107"/>
      <c r="QB29" s="107"/>
      <c r="QC29" s="107"/>
      <c r="QD29" s="107"/>
      <c r="QE29" s="107"/>
      <c r="QF29" s="107"/>
      <c r="QG29" s="107"/>
      <c r="QH29" s="107"/>
      <c r="QI29" s="107"/>
      <c r="QJ29" s="107"/>
      <c r="QK29" s="107"/>
      <c r="QL29" s="107"/>
      <c r="QM29" s="107"/>
      <c r="QN29" s="107"/>
      <c r="QO29" s="107"/>
      <c r="QP29" s="107"/>
      <c r="QQ29" s="107"/>
      <c r="QR29" s="107"/>
      <c r="QS29" s="107"/>
      <c r="QT29" s="107"/>
      <c r="QU29" s="107"/>
      <c r="QV29" s="107"/>
      <c r="QW29" s="107"/>
      <c r="QX29" s="107"/>
      <c r="QY29" s="107"/>
      <c r="QZ29" s="107"/>
      <c r="RA29" s="107"/>
      <c r="RB29" s="107"/>
      <c r="RC29" s="107"/>
      <c r="RD29" s="107"/>
      <c r="RE29" s="107"/>
      <c r="RF29" s="107"/>
      <c r="RG29" s="107"/>
      <c r="RH29" s="107"/>
      <c r="RI29" s="107"/>
      <c r="RJ29" s="107"/>
      <c r="RK29" s="107"/>
      <c r="RL29" s="107"/>
      <c r="RM29" s="107"/>
      <c r="RN29" s="107"/>
      <c r="RO29" s="107"/>
      <c r="RP29" s="107"/>
      <c r="RQ29" s="107"/>
      <c r="RR29" s="107"/>
      <c r="RS29" s="107"/>
      <c r="RT29" s="107"/>
      <c r="RU29" s="107"/>
      <c r="RV29" s="107"/>
      <c r="RW29" s="107"/>
      <c r="RX29" s="107"/>
      <c r="RY29" s="107"/>
      <c r="RZ29" s="107"/>
      <c r="SA29" s="107"/>
      <c r="SB29" s="107"/>
      <c r="SC29" s="107"/>
      <c r="SD29" s="107"/>
      <c r="SE29" s="107"/>
      <c r="SF29" s="107"/>
      <c r="SG29" s="107"/>
      <c r="SH29" s="107"/>
      <c r="SI29" s="107"/>
      <c r="SJ29" s="107"/>
      <c r="SK29" s="107"/>
      <c r="SL29" s="107"/>
      <c r="SM29" s="107"/>
      <c r="SN29" s="107"/>
      <c r="SO29" s="107"/>
      <c r="SP29" s="107"/>
      <c r="SQ29" s="107"/>
      <c r="SR29" s="107"/>
      <c r="SS29" s="107"/>
      <c r="ST29" s="107"/>
      <c r="SU29" s="107"/>
      <c r="SV29" s="107"/>
      <c r="SW29" s="107"/>
      <c r="SX29" s="107"/>
      <c r="SY29" s="107"/>
      <c r="SZ29" s="107"/>
      <c r="TA29" s="107"/>
      <c r="TB29" s="107"/>
      <c r="TC29" s="107"/>
      <c r="TD29" s="107"/>
      <c r="TE29" s="107"/>
      <c r="TF29" s="107"/>
      <c r="TG29" s="107"/>
      <c r="TH29" s="107"/>
      <c r="TI29" s="107"/>
      <c r="TJ29" s="107"/>
      <c r="TK29" s="107"/>
      <c r="TL29" s="107"/>
      <c r="TM29" s="107"/>
      <c r="TN29" s="107"/>
      <c r="TO29" s="107"/>
      <c r="TP29" s="107"/>
      <c r="TQ29" s="107"/>
      <c r="TR29" s="107"/>
      <c r="TS29" s="107"/>
      <c r="TT29" s="107"/>
      <c r="TU29" s="107"/>
      <c r="TV29" s="107"/>
      <c r="TW29" s="107"/>
      <c r="TX29" s="107"/>
      <c r="TY29" s="107"/>
      <c r="TZ29" s="107"/>
      <c r="UA29" s="107"/>
      <c r="UB29" s="107"/>
      <c r="UC29" s="107"/>
      <c r="UD29" s="107"/>
      <c r="UE29" s="107"/>
      <c r="UF29" s="107"/>
      <c r="UG29" s="107"/>
      <c r="UH29" s="107"/>
      <c r="UI29" s="107"/>
      <c r="UJ29" s="107"/>
      <c r="UK29" s="107"/>
      <c r="UL29" s="107"/>
      <c r="UM29" s="107"/>
      <c r="UN29" s="107"/>
      <c r="UO29" s="107"/>
      <c r="UP29" s="107"/>
      <c r="UQ29" s="107"/>
      <c r="UR29" s="107"/>
      <c r="US29" s="107"/>
      <c r="UT29" s="107"/>
      <c r="UU29" s="107"/>
      <c r="UV29" s="107"/>
      <c r="UW29" s="107"/>
      <c r="UX29" s="107"/>
      <c r="UY29" s="107"/>
      <c r="UZ29" s="107"/>
      <c r="VA29" s="107"/>
      <c r="VB29" s="107"/>
      <c r="VC29" s="107"/>
      <c r="VD29" s="107"/>
      <c r="VE29" s="107"/>
      <c r="VF29" s="107"/>
      <c r="VG29" s="107"/>
      <c r="VH29" s="107"/>
      <c r="VI29" s="107"/>
      <c r="VJ29" s="107"/>
      <c r="VK29" s="107"/>
      <c r="VL29" s="107"/>
      <c r="VM29" s="107"/>
      <c r="VN29" s="107"/>
      <c r="VO29" s="107"/>
      <c r="VP29" s="107"/>
      <c r="VQ29" s="107"/>
      <c r="VR29" s="107"/>
      <c r="VS29" s="107"/>
      <c r="VT29" s="107"/>
      <c r="VU29" s="107"/>
      <c r="VV29" s="107"/>
      <c r="VW29" s="107"/>
      <c r="VX29" s="107"/>
      <c r="VY29" s="107"/>
      <c r="VZ29" s="107"/>
      <c r="WA29" s="107"/>
      <c r="WB29" s="107"/>
      <c r="WC29" s="107"/>
      <c r="WD29" s="107"/>
      <c r="WE29" s="107"/>
      <c r="WF29" s="107"/>
      <c r="WG29" s="107"/>
      <c r="WH29" s="107"/>
      <c r="WI29" s="107"/>
      <c r="WJ29" s="107"/>
      <c r="WK29" s="107"/>
      <c r="WL29" s="107"/>
      <c r="WM29" s="107"/>
      <c r="WN29" s="107"/>
      <c r="WO29" s="107"/>
      <c r="WP29" s="107"/>
      <c r="WQ29" s="107"/>
      <c r="WR29" s="107"/>
      <c r="WS29" s="107"/>
      <c r="WT29" s="107"/>
      <c r="WU29" s="107"/>
      <c r="WV29" s="107"/>
      <c r="WW29" s="107"/>
      <c r="WX29" s="107"/>
      <c r="WY29" s="107"/>
      <c r="WZ29" s="107"/>
      <c r="XA29" s="107"/>
      <c r="XB29" s="107"/>
      <c r="XC29" s="107"/>
      <c r="XD29" s="107"/>
      <c r="XE29" s="107"/>
      <c r="XF29" s="107"/>
      <c r="XG29" s="107"/>
      <c r="XH29" s="107"/>
      <c r="XI29" s="107"/>
      <c r="XJ29" s="107"/>
      <c r="XK29" s="107"/>
      <c r="XL29" s="107"/>
      <c r="XM29" s="107"/>
      <c r="XN29" s="107"/>
      <c r="XO29" s="107"/>
      <c r="XP29" s="107"/>
      <c r="XQ29" s="107"/>
      <c r="XR29" s="107"/>
      <c r="XS29" s="107"/>
      <c r="XT29" s="107"/>
      <c r="XU29" s="107"/>
      <c r="XV29" s="107"/>
      <c r="XW29" s="107"/>
      <c r="XX29" s="107"/>
      <c r="XY29" s="107"/>
      <c r="XZ29" s="107"/>
      <c r="YA29" s="107"/>
      <c r="YB29" s="107"/>
      <c r="YC29" s="107"/>
      <c r="YD29" s="107"/>
      <c r="YE29" s="107"/>
      <c r="YF29" s="107"/>
      <c r="YG29" s="107"/>
      <c r="YH29" s="107"/>
      <c r="YI29" s="107"/>
      <c r="YJ29" s="107"/>
      <c r="YK29" s="107"/>
      <c r="YL29" s="107"/>
      <c r="YM29" s="107"/>
      <c r="YN29" s="107"/>
      <c r="YO29" s="107"/>
      <c r="YP29" s="107"/>
      <c r="YQ29" s="107"/>
      <c r="YR29" s="107"/>
      <c r="YS29" s="107"/>
      <c r="YT29" s="107"/>
      <c r="YU29" s="107"/>
      <c r="YV29" s="107"/>
      <c r="YW29" s="107"/>
      <c r="YX29" s="107"/>
      <c r="YY29" s="107"/>
      <c r="YZ29" s="107"/>
      <c r="ZA29" s="107"/>
      <c r="ZB29" s="107"/>
      <c r="ZC29" s="107"/>
      <c r="ZD29" s="107"/>
      <c r="ZE29" s="107"/>
      <c r="ZF29" s="107"/>
      <c r="ZG29" s="107"/>
      <c r="ZH29" s="107"/>
      <c r="ZI29" s="107"/>
      <c r="ZJ29" s="107"/>
      <c r="ZK29" s="107"/>
      <c r="ZL29" s="107"/>
      <c r="ZM29" s="107"/>
      <c r="ZN29" s="107"/>
      <c r="ZO29" s="107"/>
      <c r="ZP29" s="107"/>
      <c r="ZQ29" s="107"/>
      <c r="ZR29" s="107"/>
      <c r="ZS29" s="107"/>
      <c r="ZT29" s="107"/>
      <c r="ZU29" s="107"/>
      <c r="ZV29" s="107"/>
      <c r="ZW29" s="107"/>
      <c r="ZX29" s="107"/>
      <c r="ZY29" s="107"/>
      <c r="ZZ29" s="107"/>
      <c r="AAA29" s="107"/>
      <c r="AAB29" s="107"/>
      <c r="AAC29" s="107"/>
      <c r="AAD29" s="107"/>
      <c r="AAE29" s="107"/>
      <c r="AAF29" s="107"/>
      <c r="AAG29" s="107"/>
      <c r="AAH29" s="107"/>
      <c r="AAI29" s="107"/>
      <c r="AAJ29" s="107"/>
      <c r="AAK29" s="107"/>
      <c r="AAL29" s="107"/>
      <c r="AAM29" s="107"/>
      <c r="AAN29" s="107"/>
      <c r="AAO29" s="107"/>
      <c r="AAP29" s="107"/>
      <c r="AAQ29" s="107"/>
      <c r="AAR29" s="107"/>
      <c r="AAS29" s="107"/>
      <c r="AAT29" s="107"/>
      <c r="AAU29" s="107"/>
      <c r="AAV29" s="107"/>
      <c r="AAW29" s="107"/>
      <c r="AAX29" s="107"/>
      <c r="AAY29" s="107"/>
      <c r="AAZ29" s="107"/>
      <c r="ABA29" s="107"/>
      <c r="ABB29" s="107"/>
      <c r="ABC29" s="107"/>
      <c r="ABD29" s="107"/>
      <c r="ABE29" s="107"/>
      <c r="ABF29" s="107"/>
      <c r="ABG29" s="107"/>
      <c r="ABH29" s="107"/>
      <c r="ABI29" s="107"/>
      <c r="ABJ29" s="107"/>
      <c r="ABK29" s="107"/>
      <c r="ABL29" s="107"/>
      <c r="ABM29" s="107"/>
      <c r="ABN29" s="107"/>
      <c r="ABO29" s="107"/>
      <c r="ABP29" s="107"/>
    </row>
    <row r="30" spans="1:744" s="108" customFormat="1" ht="14" x14ac:dyDescent="0.15">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c r="IV30" s="107"/>
      <c r="IW30" s="107"/>
      <c r="IX30" s="107"/>
      <c r="IY30" s="107"/>
      <c r="IZ30" s="107"/>
      <c r="JA30" s="107"/>
      <c r="JB30" s="107"/>
      <c r="JC30" s="107"/>
      <c r="JD30" s="107"/>
      <c r="JE30" s="107"/>
      <c r="JF30" s="107"/>
      <c r="JG30" s="107"/>
      <c r="JH30" s="107"/>
      <c r="JI30" s="107"/>
      <c r="JJ30" s="107"/>
      <c r="JK30" s="107"/>
      <c r="JL30" s="107"/>
      <c r="JM30" s="107"/>
      <c r="JN30" s="107"/>
      <c r="JO30" s="107"/>
      <c r="JP30" s="107"/>
      <c r="JQ30" s="107"/>
      <c r="JR30" s="107"/>
      <c r="JS30" s="107"/>
      <c r="JT30" s="107"/>
      <c r="JU30" s="107"/>
      <c r="JV30" s="107"/>
      <c r="JW30" s="107"/>
      <c r="JX30" s="107"/>
      <c r="JY30" s="107"/>
      <c r="JZ30" s="107"/>
      <c r="KA30" s="107"/>
      <c r="KB30" s="107"/>
      <c r="KC30" s="107"/>
      <c r="KD30" s="107"/>
      <c r="KE30" s="107"/>
      <c r="KF30" s="107"/>
      <c r="KG30" s="107"/>
      <c r="KH30" s="107"/>
      <c r="KI30" s="107"/>
      <c r="KJ30" s="107"/>
      <c r="KK30" s="107"/>
      <c r="KL30" s="107"/>
      <c r="KM30" s="107"/>
      <c r="KN30" s="107"/>
      <c r="KO30" s="107"/>
      <c r="KP30" s="107"/>
      <c r="KQ30" s="107"/>
      <c r="KR30" s="107"/>
      <c r="KS30" s="107"/>
      <c r="KT30" s="107"/>
      <c r="KU30" s="107"/>
      <c r="KV30" s="107"/>
      <c r="KW30" s="107"/>
      <c r="KX30" s="107"/>
      <c r="KY30" s="107"/>
      <c r="KZ30" s="107"/>
      <c r="LA30" s="107"/>
      <c r="LB30" s="107"/>
      <c r="LC30" s="107"/>
      <c r="LD30" s="107"/>
      <c r="LE30" s="107"/>
      <c r="LF30" s="107"/>
      <c r="LG30" s="107"/>
      <c r="LH30" s="107"/>
      <c r="LI30" s="107"/>
      <c r="LJ30" s="107"/>
      <c r="LK30" s="107"/>
      <c r="LL30" s="107"/>
      <c r="LM30" s="107"/>
      <c r="LN30" s="107"/>
      <c r="LO30" s="107"/>
      <c r="LP30" s="107"/>
      <c r="LQ30" s="107"/>
      <c r="LR30" s="107"/>
      <c r="LS30" s="107"/>
      <c r="LT30" s="107"/>
      <c r="LU30" s="107"/>
      <c r="LV30" s="107"/>
      <c r="LW30" s="107"/>
      <c r="LX30" s="107"/>
      <c r="LY30" s="107"/>
      <c r="LZ30" s="107"/>
      <c r="MA30" s="107"/>
      <c r="MB30" s="107"/>
      <c r="MC30" s="107"/>
      <c r="MD30" s="107"/>
      <c r="ME30" s="107"/>
      <c r="MF30" s="107"/>
      <c r="MG30" s="107"/>
      <c r="MH30" s="107"/>
      <c r="MI30" s="107"/>
      <c r="MJ30" s="107"/>
      <c r="MK30" s="107"/>
      <c r="ML30" s="107"/>
      <c r="MM30" s="107"/>
      <c r="MN30" s="107"/>
      <c r="MO30" s="107"/>
      <c r="MP30" s="107"/>
      <c r="MQ30" s="107"/>
      <c r="MR30" s="107"/>
      <c r="MS30" s="107"/>
      <c r="MT30" s="107"/>
      <c r="MU30" s="107"/>
      <c r="MV30" s="107"/>
      <c r="MW30" s="107"/>
      <c r="MX30" s="107"/>
      <c r="MY30" s="107"/>
      <c r="MZ30" s="107"/>
      <c r="NA30" s="107"/>
      <c r="NB30" s="107"/>
      <c r="NC30" s="107"/>
      <c r="ND30" s="107"/>
      <c r="NE30" s="107"/>
      <c r="NF30" s="107"/>
      <c r="NG30" s="107"/>
      <c r="NH30" s="107"/>
      <c r="NI30" s="107"/>
      <c r="NJ30" s="107"/>
      <c r="NK30" s="107"/>
      <c r="NL30" s="107"/>
      <c r="NM30" s="107"/>
      <c r="NN30" s="107"/>
      <c r="NO30" s="107"/>
      <c r="NP30" s="107"/>
      <c r="NQ30" s="107"/>
      <c r="NR30" s="107"/>
      <c r="NS30" s="107"/>
      <c r="NT30" s="107"/>
      <c r="NU30" s="107"/>
      <c r="NV30" s="107"/>
      <c r="NW30" s="107"/>
      <c r="NX30" s="107"/>
      <c r="NY30" s="107"/>
      <c r="NZ30" s="107"/>
      <c r="OA30" s="107"/>
      <c r="OB30" s="107"/>
      <c r="OC30" s="107"/>
      <c r="OD30" s="107"/>
      <c r="OE30" s="107"/>
      <c r="OF30" s="107"/>
      <c r="OG30" s="107"/>
      <c r="OH30" s="107"/>
      <c r="OI30" s="107"/>
      <c r="OJ30" s="107"/>
      <c r="OK30" s="107"/>
      <c r="OL30" s="107"/>
      <c r="OM30" s="107"/>
      <c r="ON30" s="107"/>
      <c r="OO30" s="107"/>
      <c r="OP30" s="107"/>
      <c r="OQ30" s="107"/>
      <c r="OR30" s="107"/>
      <c r="OS30" s="107"/>
      <c r="OT30" s="107"/>
      <c r="OU30" s="107"/>
      <c r="OV30" s="107"/>
      <c r="OW30" s="107"/>
      <c r="OX30" s="107"/>
      <c r="OY30" s="107"/>
      <c r="OZ30" s="107"/>
      <c r="PA30" s="107"/>
      <c r="PB30" s="107"/>
      <c r="PC30" s="107"/>
      <c r="PD30" s="107"/>
      <c r="PE30" s="107"/>
      <c r="PF30" s="107"/>
      <c r="PG30" s="107"/>
      <c r="PH30" s="107"/>
      <c r="PI30" s="107"/>
      <c r="PJ30" s="107"/>
      <c r="PK30" s="107"/>
      <c r="PL30" s="107"/>
      <c r="PM30" s="107"/>
      <c r="PN30" s="107"/>
      <c r="PO30" s="107"/>
      <c r="PP30" s="107"/>
      <c r="PQ30" s="107"/>
      <c r="PR30" s="107"/>
      <c r="PS30" s="107"/>
      <c r="PT30" s="107"/>
      <c r="PU30" s="107"/>
      <c r="PV30" s="107"/>
      <c r="PW30" s="107"/>
      <c r="PX30" s="107"/>
      <c r="PY30" s="107"/>
      <c r="PZ30" s="107"/>
      <c r="QA30" s="107"/>
      <c r="QB30" s="107"/>
      <c r="QC30" s="107"/>
      <c r="QD30" s="107"/>
      <c r="QE30" s="107"/>
      <c r="QF30" s="107"/>
      <c r="QG30" s="107"/>
      <c r="QH30" s="107"/>
      <c r="QI30" s="107"/>
      <c r="QJ30" s="107"/>
      <c r="QK30" s="107"/>
      <c r="QL30" s="107"/>
      <c r="QM30" s="107"/>
      <c r="QN30" s="107"/>
      <c r="QO30" s="107"/>
      <c r="QP30" s="107"/>
      <c r="QQ30" s="107"/>
      <c r="QR30" s="107"/>
      <c r="QS30" s="107"/>
      <c r="QT30" s="107"/>
      <c r="QU30" s="107"/>
      <c r="QV30" s="107"/>
      <c r="QW30" s="107"/>
      <c r="QX30" s="107"/>
      <c r="QY30" s="107"/>
      <c r="QZ30" s="107"/>
      <c r="RA30" s="107"/>
      <c r="RB30" s="107"/>
      <c r="RC30" s="107"/>
      <c r="RD30" s="107"/>
      <c r="RE30" s="107"/>
      <c r="RF30" s="107"/>
      <c r="RG30" s="107"/>
      <c r="RH30" s="107"/>
      <c r="RI30" s="107"/>
      <c r="RJ30" s="107"/>
      <c r="RK30" s="107"/>
      <c r="RL30" s="107"/>
      <c r="RM30" s="107"/>
      <c r="RN30" s="107"/>
      <c r="RO30" s="107"/>
      <c r="RP30" s="107"/>
      <c r="RQ30" s="107"/>
      <c r="RR30" s="107"/>
      <c r="RS30" s="107"/>
      <c r="RT30" s="107"/>
      <c r="RU30" s="107"/>
      <c r="RV30" s="107"/>
      <c r="RW30" s="107"/>
      <c r="RX30" s="107"/>
      <c r="RY30" s="107"/>
      <c r="RZ30" s="107"/>
      <c r="SA30" s="107"/>
      <c r="SB30" s="107"/>
      <c r="SC30" s="107"/>
      <c r="SD30" s="107"/>
      <c r="SE30" s="107"/>
      <c r="SF30" s="107"/>
      <c r="SG30" s="107"/>
      <c r="SH30" s="107"/>
      <c r="SI30" s="107"/>
      <c r="SJ30" s="107"/>
      <c r="SK30" s="107"/>
      <c r="SL30" s="107"/>
      <c r="SM30" s="107"/>
      <c r="SN30" s="107"/>
      <c r="SO30" s="107"/>
      <c r="SP30" s="107"/>
      <c r="SQ30" s="107"/>
      <c r="SR30" s="107"/>
      <c r="SS30" s="107"/>
      <c r="ST30" s="107"/>
      <c r="SU30" s="107"/>
      <c r="SV30" s="107"/>
      <c r="SW30" s="107"/>
      <c r="SX30" s="107"/>
      <c r="SY30" s="107"/>
      <c r="SZ30" s="107"/>
      <c r="TA30" s="107"/>
      <c r="TB30" s="107"/>
      <c r="TC30" s="107"/>
      <c r="TD30" s="107"/>
      <c r="TE30" s="107"/>
      <c r="TF30" s="107"/>
      <c r="TG30" s="107"/>
      <c r="TH30" s="107"/>
      <c r="TI30" s="107"/>
      <c r="TJ30" s="107"/>
      <c r="TK30" s="107"/>
      <c r="TL30" s="107"/>
      <c r="TM30" s="107"/>
      <c r="TN30" s="107"/>
      <c r="TO30" s="107"/>
      <c r="TP30" s="107"/>
      <c r="TQ30" s="107"/>
      <c r="TR30" s="107"/>
      <c r="TS30" s="107"/>
      <c r="TT30" s="107"/>
      <c r="TU30" s="107"/>
      <c r="TV30" s="107"/>
      <c r="TW30" s="107"/>
      <c r="TX30" s="107"/>
      <c r="TY30" s="107"/>
      <c r="TZ30" s="107"/>
      <c r="UA30" s="107"/>
      <c r="UB30" s="107"/>
      <c r="UC30" s="107"/>
      <c r="UD30" s="107"/>
      <c r="UE30" s="107"/>
      <c r="UF30" s="107"/>
      <c r="UG30" s="107"/>
      <c r="UH30" s="107"/>
      <c r="UI30" s="107"/>
      <c r="UJ30" s="107"/>
      <c r="UK30" s="107"/>
      <c r="UL30" s="107"/>
      <c r="UM30" s="107"/>
      <c r="UN30" s="107"/>
      <c r="UO30" s="107"/>
      <c r="UP30" s="107"/>
      <c r="UQ30" s="107"/>
      <c r="UR30" s="107"/>
      <c r="US30" s="107"/>
      <c r="UT30" s="107"/>
      <c r="UU30" s="107"/>
      <c r="UV30" s="107"/>
      <c r="UW30" s="107"/>
      <c r="UX30" s="107"/>
      <c r="UY30" s="107"/>
      <c r="UZ30" s="107"/>
      <c r="VA30" s="107"/>
      <c r="VB30" s="107"/>
      <c r="VC30" s="107"/>
      <c r="VD30" s="107"/>
      <c r="VE30" s="107"/>
      <c r="VF30" s="107"/>
      <c r="VG30" s="107"/>
      <c r="VH30" s="107"/>
      <c r="VI30" s="107"/>
      <c r="VJ30" s="107"/>
      <c r="VK30" s="107"/>
      <c r="VL30" s="107"/>
      <c r="VM30" s="107"/>
      <c r="VN30" s="107"/>
      <c r="VO30" s="107"/>
      <c r="VP30" s="107"/>
      <c r="VQ30" s="107"/>
      <c r="VR30" s="107"/>
      <c r="VS30" s="107"/>
      <c r="VT30" s="107"/>
      <c r="VU30" s="107"/>
      <c r="VV30" s="107"/>
      <c r="VW30" s="107"/>
      <c r="VX30" s="107"/>
      <c r="VY30" s="107"/>
      <c r="VZ30" s="107"/>
      <c r="WA30" s="107"/>
      <c r="WB30" s="107"/>
      <c r="WC30" s="107"/>
      <c r="WD30" s="107"/>
      <c r="WE30" s="107"/>
      <c r="WF30" s="107"/>
      <c r="WG30" s="107"/>
      <c r="WH30" s="107"/>
      <c r="WI30" s="107"/>
      <c r="WJ30" s="107"/>
      <c r="WK30" s="107"/>
      <c r="WL30" s="107"/>
      <c r="WM30" s="107"/>
      <c r="WN30" s="107"/>
      <c r="WO30" s="107"/>
      <c r="WP30" s="107"/>
      <c r="WQ30" s="107"/>
      <c r="WR30" s="107"/>
      <c r="WS30" s="107"/>
      <c r="WT30" s="107"/>
      <c r="WU30" s="107"/>
      <c r="WV30" s="107"/>
      <c r="WW30" s="107"/>
      <c r="WX30" s="107"/>
      <c r="WY30" s="107"/>
      <c r="WZ30" s="107"/>
      <c r="XA30" s="107"/>
      <c r="XB30" s="107"/>
      <c r="XC30" s="107"/>
      <c r="XD30" s="107"/>
      <c r="XE30" s="107"/>
      <c r="XF30" s="107"/>
      <c r="XG30" s="107"/>
      <c r="XH30" s="107"/>
      <c r="XI30" s="107"/>
      <c r="XJ30" s="107"/>
      <c r="XK30" s="107"/>
      <c r="XL30" s="107"/>
      <c r="XM30" s="107"/>
      <c r="XN30" s="107"/>
      <c r="XO30" s="107"/>
      <c r="XP30" s="107"/>
      <c r="XQ30" s="107"/>
      <c r="XR30" s="107"/>
      <c r="XS30" s="107"/>
      <c r="XT30" s="107"/>
      <c r="XU30" s="107"/>
      <c r="XV30" s="107"/>
      <c r="XW30" s="107"/>
      <c r="XX30" s="107"/>
      <c r="XY30" s="107"/>
      <c r="XZ30" s="107"/>
      <c r="YA30" s="107"/>
      <c r="YB30" s="107"/>
      <c r="YC30" s="107"/>
      <c r="YD30" s="107"/>
      <c r="YE30" s="107"/>
      <c r="YF30" s="107"/>
      <c r="YG30" s="107"/>
      <c r="YH30" s="107"/>
      <c r="YI30" s="107"/>
      <c r="YJ30" s="107"/>
      <c r="YK30" s="107"/>
      <c r="YL30" s="107"/>
      <c r="YM30" s="107"/>
      <c r="YN30" s="107"/>
      <c r="YO30" s="107"/>
      <c r="YP30" s="107"/>
      <c r="YQ30" s="107"/>
      <c r="YR30" s="107"/>
      <c r="YS30" s="107"/>
      <c r="YT30" s="107"/>
      <c r="YU30" s="107"/>
      <c r="YV30" s="107"/>
      <c r="YW30" s="107"/>
      <c r="YX30" s="107"/>
      <c r="YY30" s="107"/>
      <c r="YZ30" s="107"/>
      <c r="ZA30" s="107"/>
      <c r="ZB30" s="107"/>
      <c r="ZC30" s="107"/>
      <c r="ZD30" s="107"/>
      <c r="ZE30" s="107"/>
      <c r="ZF30" s="107"/>
      <c r="ZG30" s="107"/>
      <c r="ZH30" s="107"/>
      <c r="ZI30" s="107"/>
      <c r="ZJ30" s="107"/>
      <c r="ZK30" s="107"/>
      <c r="ZL30" s="107"/>
      <c r="ZM30" s="107"/>
      <c r="ZN30" s="107"/>
      <c r="ZO30" s="107"/>
      <c r="ZP30" s="107"/>
      <c r="ZQ30" s="107"/>
      <c r="ZR30" s="107"/>
      <c r="ZS30" s="107"/>
      <c r="ZT30" s="107"/>
      <c r="ZU30" s="107"/>
      <c r="ZV30" s="107"/>
      <c r="ZW30" s="107"/>
      <c r="ZX30" s="107"/>
      <c r="ZY30" s="107"/>
      <c r="ZZ30" s="107"/>
      <c r="AAA30" s="107"/>
      <c r="AAB30" s="107"/>
      <c r="AAC30" s="107"/>
      <c r="AAD30" s="107"/>
      <c r="AAE30" s="107"/>
      <c r="AAF30" s="107"/>
      <c r="AAG30" s="107"/>
      <c r="AAH30" s="107"/>
      <c r="AAI30" s="107"/>
      <c r="AAJ30" s="107"/>
      <c r="AAK30" s="107"/>
      <c r="AAL30" s="107"/>
      <c r="AAM30" s="107"/>
      <c r="AAN30" s="107"/>
      <c r="AAO30" s="107"/>
      <c r="AAP30" s="107"/>
      <c r="AAQ30" s="107"/>
      <c r="AAR30" s="107"/>
      <c r="AAS30" s="107"/>
      <c r="AAT30" s="107"/>
      <c r="AAU30" s="107"/>
      <c r="AAV30" s="107"/>
      <c r="AAW30" s="107"/>
      <c r="AAX30" s="107"/>
      <c r="AAY30" s="107"/>
      <c r="AAZ30" s="107"/>
      <c r="ABA30" s="107"/>
      <c r="ABB30" s="107"/>
      <c r="ABC30" s="107"/>
      <c r="ABD30" s="107"/>
      <c r="ABE30" s="107"/>
      <c r="ABF30" s="107"/>
      <c r="ABG30" s="107"/>
      <c r="ABH30" s="107"/>
      <c r="ABI30" s="107"/>
      <c r="ABJ30" s="107"/>
      <c r="ABK30" s="107"/>
      <c r="ABL30" s="107"/>
      <c r="ABM30" s="107"/>
      <c r="ABN30" s="107"/>
      <c r="ABO30" s="107"/>
      <c r="ABP30" s="107"/>
    </row>
    <row r="31" spans="1:744" s="108" customFormat="1" ht="15" thickBot="1" x14ac:dyDescent="0.2">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c r="IV31" s="107"/>
      <c r="IW31" s="107"/>
      <c r="IX31" s="107"/>
      <c r="IY31" s="107"/>
      <c r="IZ31" s="107"/>
      <c r="JA31" s="107"/>
      <c r="JB31" s="107"/>
      <c r="JC31" s="107"/>
      <c r="JD31" s="107"/>
      <c r="JE31" s="107"/>
      <c r="JF31" s="107"/>
      <c r="JG31" s="107"/>
      <c r="JH31" s="107"/>
      <c r="JI31" s="107"/>
      <c r="JJ31" s="107"/>
      <c r="JK31" s="107"/>
      <c r="JL31" s="107"/>
      <c r="JM31" s="107"/>
      <c r="JN31" s="107"/>
      <c r="JO31" s="107"/>
      <c r="JP31" s="107"/>
      <c r="JQ31" s="107"/>
      <c r="JR31" s="107"/>
      <c r="JS31" s="107"/>
      <c r="JT31" s="107"/>
      <c r="JU31" s="107"/>
      <c r="JV31" s="107"/>
      <c r="JW31" s="107"/>
      <c r="JX31" s="107"/>
      <c r="JY31" s="107"/>
      <c r="JZ31" s="107"/>
      <c r="KA31" s="107"/>
      <c r="KB31" s="107"/>
      <c r="KC31" s="107"/>
      <c r="KD31" s="107"/>
      <c r="KE31" s="107"/>
      <c r="KF31" s="107"/>
      <c r="KG31" s="107"/>
      <c r="KH31" s="107"/>
      <c r="KI31" s="107"/>
      <c r="KJ31" s="107"/>
      <c r="KK31" s="107"/>
      <c r="KL31" s="107"/>
      <c r="KM31" s="107"/>
      <c r="KN31" s="107"/>
      <c r="KO31" s="107"/>
      <c r="KP31" s="107"/>
      <c r="KQ31" s="107"/>
      <c r="KR31" s="107"/>
      <c r="KS31" s="107"/>
      <c r="KT31" s="107"/>
      <c r="KU31" s="107"/>
      <c r="KV31" s="107"/>
      <c r="KW31" s="107"/>
      <c r="KX31" s="107"/>
      <c r="KY31" s="107"/>
      <c r="KZ31" s="107"/>
      <c r="LA31" s="107"/>
      <c r="LB31" s="107"/>
      <c r="LC31" s="107"/>
      <c r="LD31" s="107"/>
      <c r="LE31" s="107"/>
      <c r="LF31" s="107"/>
      <c r="LG31" s="107"/>
      <c r="LH31" s="107"/>
      <c r="LI31" s="107"/>
      <c r="LJ31" s="107"/>
      <c r="LK31" s="107"/>
      <c r="LL31" s="107"/>
      <c r="LM31" s="107"/>
      <c r="LN31" s="107"/>
      <c r="LO31" s="107"/>
      <c r="LP31" s="107"/>
      <c r="LQ31" s="107"/>
      <c r="LR31" s="107"/>
      <c r="LS31" s="107"/>
      <c r="LT31" s="107"/>
      <c r="LU31" s="107"/>
      <c r="LV31" s="107"/>
      <c r="LW31" s="107"/>
      <c r="LX31" s="107"/>
      <c r="LY31" s="107"/>
      <c r="LZ31" s="107"/>
      <c r="MA31" s="107"/>
      <c r="MB31" s="107"/>
      <c r="MC31" s="107"/>
      <c r="MD31" s="107"/>
      <c r="ME31" s="107"/>
      <c r="MF31" s="107"/>
      <c r="MG31" s="107"/>
      <c r="MH31" s="107"/>
      <c r="MI31" s="107"/>
      <c r="MJ31" s="107"/>
      <c r="MK31" s="107"/>
      <c r="ML31" s="107"/>
      <c r="MM31" s="107"/>
      <c r="MN31" s="107"/>
      <c r="MO31" s="107"/>
      <c r="MP31" s="107"/>
      <c r="MQ31" s="107"/>
      <c r="MR31" s="107"/>
      <c r="MS31" s="107"/>
      <c r="MT31" s="107"/>
      <c r="MU31" s="107"/>
      <c r="MV31" s="107"/>
      <c r="MW31" s="107"/>
      <c r="MX31" s="107"/>
      <c r="MY31" s="107"/>
      <c r="MZ31" s="107"/>
      <c r="NA31" s="107"/>
      <c r="NB31" s="107"/>
      <c r="NC31" s="107"/>
      <c r="ND31" s="107"/>
      <c r="NE31" s="107"/>
      <c r="NF31" s="107"/>
      <c r="NG31" s="107"/>
      <c r="NH31" s="107"/>
      <c r="NI31" s="107"/>
      <c r="NJ31" s="107"/>
      <c r="NK31" s="107"/>
      <c r="NL31" s="107"/>
      <c r="NM31" s="107"/>
      <c r="NN31" s="107"/>
      <c r="NO31" s="107"/>
      <c r="NP31" s="107"/>
      <c r="NQ31" s="107"/>
      <c r="NR31" s="107"/>
      <c r="NS31" s="107"/>
      <c r="NT31" s="107"/>
      <c r="NU31" s="107"/>
      <c r="NV31" s="107"/>
      <c r="NW31" s="107"/>
      <c r="NX31" s="107"/>
      <c r="NY31" s="107"/>
      <c r="NZ31" s="107"/>
      <c r="OA31" s="107"/>
      <c r="OB31" s="107"/>
      <c r="OC31" s="107"/>
      <c r="OD31" s="107"/>
      <c r="OE31" s="107"/>
      <c r="OF31" s="107"/>
      <c r="OG31" s="107"/>
      <c r="OH31" s="107"/>
      <c r="OI31" s="107"/>
      <c r="OJ31" s="107"/>
      <c r="OK31" s="107"/>
      <c r="OL31" s="107"/>
      <c r="OM31" s="107"/>
      <c r="ON31" s="107"/>
      <c r="OO31" s="107"/>
      <c r="OP31" s="107"/>
      <c r="OQ31" s="107"/>
      <c r="OR31" s="107"/>
      <c r="OS31" s="107"/>
      <c r="OT31" s="107"/>
      <c r="OU31" s="107"/>
      <c r="OV31" s="107"/>
      <c r="OW31" s="107"/>
      <c r="OX31" s="107"/>
      <c r="OY31" s="107"/>
      <c r="OZ31" s="107"/>
      <c r="PA31" s="107"/>
      <c r="PB31" s="107"/>
      <c r="PC31" s="107"/>
      <c r="PD31" s="107"/>
      <c r="PE31" s="107"/>
      <c r="PF31" s="107"/>
      <c r="PG31" s="107"/>
      <c r="PH31" s="107"/>
      <c r="PI31" s="107"/>
      <c r="PJ31" s="107"/>
      <c r="PK31" s="107"/>
      <c r="PL31" s="107"/>
      <c r="PM31" s="107"/>
      <c r="PN31" s="107"/>
      <c r="PO31" s="107"/>
      <c r="PP31" s="107"/>
      <c r="PQ31" s="107"/>
      <c r="PR31" s="107"/>
      <c r="PS31" s="107"/>
      <c r="PT31" s="107"/>
      <c r="PU31" s="107"/>
      <c r="PV31" s="107"/>
      <c r="PW31" s="107"/>
      <c r="PX31" s="107"/>
      <c r="PY31" s="107"/>
      <c r="PZ31" s="107"/>
      <c r="QA31" s="107"/>
      <c r="QB31" s="107"/>
      <c r="QC31" s="107"/>
      <c r="QD31" s="107"/>
      <c r="QE31" s="107"/>
      <c r="QF31" s="107"/>
      <c r="QG31" s="107"/>
      <c r="QH31" s="107"/>
      <c r="QI31" s="107"/>
      <c r="QJ31" s="107"/>
      <c r="QK31" s="107"/>
      <c r="QL31" s="107"/>
      <c r="QM31" s="107"/>
      <c r="QN31" s="107"/>
      <c r="QO31" s="107"/>
      <c r="QP31" s="107"/>
      <c r="QQ31" s="107"/>
      <c r="QR31" s="107"/>
      <c r="QS31" s="107"/>
      <c r="QT31" s="107"/>
      <c r="QU31" s="107"/>
      <c r="QV31" s="107"/>
      <c r="QW31" s="107"/>
      <c r="QX31" s="107"/>
      <c r="QY31" s="107"/>
      <c r="QZ31" s="107"/>
      <c r="RA31" s="107"/>
      <c r="RB31" s="107"/>
      <c r="RC31" s="107"/>
      <c r="RD31" s="107"/>
      <c r="RE31" s="107"/>
      <c r="RF31" s="107"/>
      <c r="RG31" s="107"/>
      <c r="RH31" s="107"/>
      <c r="RI31" s="107"/>
      <c r="RJ31" s="107"/>
      <c r="RK31" s="107"/>
      <c r="RL31" s="107"/>
      <c r="RM31" s="107"/>
      <c r="RN31" s="107"/>
      <c r="RO31" s="107"/>
      <c r="RP31" s="107"/>
      <c r="RQ31" s="107"/>
      <c r="RR31" s="107"/>
      <c r="RS31" s="107"/>
      <c r="RT31" s="107"/>
      <c r="RU31" s="107"/>
      <c r="RV31" s="107"/>
      <c r="RW31" s="107"/>
      <c r="RX31" s="107"/>
      <c r="RY31" s="107"/>
      <c r="RZ31" s="107"/>
      <c r="SA31" s="107"/>
      <c r="SB31" s="107"/>
      <c r="SC31" s="107"/>
      <c r="SD31" s="107"/>
      <c r="SE31" s="107"/>
      <c r="SF31" s="107"/>
      <c r="SG31" s="107"/>
      <c r="SH31" s="107"/>
      <c r="SI31" s="107"/>
      <c r="SJ31" s="107"/>
      <c r="SK31" s="107"/>
      <c r="SL31" s="107"/>
      <c r="SM31" s="107"/>
      <c r="SN31" s="107"/>
      <c r="SO31" s="107"/>
      <c r="SP31" s="107"/>
      <c r="SQ31" s="107"/>
      <c r="SR31" s="107"/>
      <c r="SS31" s="107"/>
      <c r="ST31" s="107"/>
      <c r="SU31" s="107"/>
      <c r="SV31" s="107"/>
      <c r="SW31" s="107"/>
      <c r="SX31" s="107"/>
      <c r="SY31" s="107"/>
      <c r="SZ31" s="107"/>
      <c r="TA31" s="107"/>
      <c r="TB31" s="107"/>
      <c r="TC31" s="107"/>
      <c r="TD31" s="107"/>
      <c r="TE31" s="107"/>
      <c r="TF31" s="107"/>
      <c r="TG31" s="107"/>
      <c r="TH31" s="107"/>
      <c r="TI31" s="107"/>
      <c r="TJ31" s="107"/>
      <c r="TK31" s="107"/>
      <c r="TL31" s="107"/>
      <c r="TM31" s="107"/>
      <c r="TN31" s="107"/>
      <c r="TO31" s="107"/>
      <c r="TP31" s="107"/>
      <c r="TQ31" s="107"/>
      <c r="TR31" s="107"/>
      <c r="TS31" s="107"/>
      <c r="TT31" s="107"/>
      <c r="TU31" s="107"/>
      <c r="TV31" s="107"/>
      <c r="TW31" s="107"/>
      <c r="TX31" s="107"/>
      <c r="TY31" s="107"/>
      <c r="TZ31" s="107"/>
      <c r="UA31" s="107"/>
      <c r="UB31" s="107"/>
      <c r="UC31" s="107"/>
      <c r="UD31" s="107"/>
      <c r="UE31" s="107"/>
      <c r="UF31" s="107"/>
      <c r="UG31" s="107"/>
      <c r="UH31" s="107"/>
      <c r="UI31" s="107"/>
      <c r="UJ31" s="107"/>
      <c r="UK31" s="107"/>
      <c r="UL31" s="107"/>
      <c r="UM31" s="107"/>
      <c r="UN31" s="107"/>
      <c r="UO31" s="107"/>
      <c r="UP31" s="107"/>
      <c r="UQ31" s="107"/>
      <c r="UR31" s="107"/>
      <c r="US31" s="107"/>
      <c r="UT31" s="107"/>
      <c r="UU31" s="107"/>
      <c r="UV31" s="107"/>
      <c r="UW31" s="107"/>
      <c r="UX31" s="107"/>
      <c r="UY31" s="107"/>
      <c r="UZ31" s="107"/>
      <c r="VA31" s="107"/>
      <c r="VB31" s="107"/>
      <c r="VC31" s="107"/>
      <c r="VD31" s="107"/>
      <c r="VE31" s="107"/>
      <c r="VF31" s="107"/>
      <c r="VG31" s="107"/>
      <c r="VH31" s="107"/>
      <c r="VI31" s="107"/>
      <c r="VJ31" s="107"/>
      <c r="VK31" s="107"/>
      <c r="VL31" s="107"/>
      <c r="VM31" s="107"/>
      <c r="VN31" s="107"/>
      <c r="VO31" s="107"/>
      <c r="VP31" s="107"/>
      <c r="VQ31" s="107"/>
      <c r="VR31" s="107"/>
      <c r="VS31" s="107"/>
      <c r="VT31" s="107"/>
      <c r="VU31" s="107"/>
      <c r="VV31" s="107"/>
      <c r="VW31" s="107"/>
      <c r="VX31" s="107"/>
      <c r="VY31" s="107"/>
      <c r="VZ31" s="107"/>
      <c r="WA31" s="107"/>
      <c r="WB31" s="107"/>
      <c r="WC31" s="107"/>
      <c r="WD31" s="107"/>
      <c r="WE31" s="107"/>
      <c r="WF31" s="107"/>
      <c r="WG31" s="107"/>
      <c r="WH31" s="107"/>
      <c r="WI31" s="107"/>
      <c r="WJ31" s="107"/>
      <c r="WK31" s="107"/>
      <c r="WL31" s="107"/>
      <c r="WM31" s="107"/>
      <c r="WN31" s="107"/>
      <c r="WO31" s="107"/>
      <c r="WP31" s="107"/>
      <c r="WQ31" s="107"/>
      <c r="WR31" s="107"/>
      <c r="WS31" s="107"/>
      <c r="WT31" s="107"/>
      <c r="WU31" s="107"/>
      <c r="WV31" s="107"/>
      <c r="WW31" s="107"/>
      <c r="WX31" s="107"/>
      <c r="WY31" s="107"/>
      <c r="WZ31" s="107"/>
      <c r="XA31" s="107"/>
      <c r="XB31" s="107"/>
      <c r="XC31" s="107"/>
      <c r="XD31" s="107"/>
      <c r="XE31" s="107"/>
      <c r="XF31" s="107"/>
      <c r="XG31" s="107"/>
      <c r="XH31" s="107"/>
      <c r="XI31" s="107"/>
      <c r="XJ31" s="107"/>
      <c r="XK31" s="107"/>
      <c r="XL31" s="107"/>
      <c r="XM31" s="107"/>
      <c r="XN31" s="107"/>
      <c r="XO31" s="107"/>
      <c r="XP31" s="107"/>
      <c r="XQ31" s="107"/>
      <c r="XR31" s="107"/>
      <c r="XS31" s="107"/>
      <c r="XT31" s="107"/>
      <c r="XU31" s="107"/>
      <c r="XV31" s="107"/>
      <c r="XW31" s="107"/>
      <c r="XX31" s="107"/>
      <c r="XY31" s="107"/>
      <c r="XZ31" s="107"/>
      <c r="YA31" s="107"/>
      <c r="YB31" s="107"/>
      <c r="YC31" s="107"/>
      <c r="YD31" s="107"/>
      <c r="YE31" s="107"/>
      <c r="YF31" s="107"/>
      <c r="YG31" s="107"/>
      <c r="YH31" s="107"/>
      <c r="YI31" s="107"/>
      <c r="YJ31" s="107"/>
      <c r="YK31" s="107"/>
      <c r="YL31" s="107"/>
      <c r="YM31" s="107"/>
      <c r="YN31" s="107"/>
      <c r="YO31" s="107"/>
      <c r="YP31" s="107"/>
      <c r="YQ31" s="107"/>
      <c r="YR31" s="107"/>
      <c r="YS31" s="107"/>
      <c r="YT31" s="107"/>
      <c r="YU31" s="107"/>
      <c r="YV31" s="107"/>
      <c r="YW31" s="107"/>
      <c r="YX31" s="107"/>
      <c r="YY31" s="107"/>
      <c r="YZ31" s="107"/>
      <c r="ZA31" s="107"/>
      <c r="ZB31" s="107"/>
      <c r="ZC31" s="107"/>
      <c r="ZD31" s="107"/>
      <c r="ZE31" s="107"/>
      <c r="ZF31" s="107"/>
      <c r="ZG31" s="107"/>
      <c r="ZH31" s="107"/>
      <c r="ZI31" s="107"/>
      <c r="ZJ31" s="107"/>
      <c r="ZK31" s="107"/>
      <c r="ZL31" s="107"/>
      <c r="ZM31" s="107"/>
      <c r="ZN31" s="107"/>
      <c r="ZO31" s="107"/>
      <c r="ZP31" s="107"/>
      <c r="ZQ31" s="107"/>
      <c r="ZR31" s="107"/>
      <c r="ZS31" s="107"/>
      <c r="ZT31" s="107"/>
      <c r="ZU31" s="107"/>
      <c r="ZV31" s="107"/>
      <c r="ZW31" s="107"/>
      <c r="ZX31" s="107"/>
      <c r="ZY31" s="107"/>
      <c r="ZZ31" s="107"/>
      <c r="AAA31" s="107"/>
      <c r="AAB31" s="107"/>
      <c r="AAC31" s="107"/>
      <c r="AAD31" s="107"/>
      <c r="AAE31" s="107"/>
      <c r="AAF31" s="107"/>
      <c r="AAG31" s="107"/>
      <c r="AAH31" s="107"/>
      <c r="AAI31" s="107"/>
      <c r="AAJ31" s="107"/>
      <c r="AAK31" s="107"/>
      <c r="AAL31" s="107"/>
      <c r="AAM31" s="107"/>
      <c r="AAN31" s="107"/>
      <c r="AAO31" s="107"/>
      <c r="AAP31" s="107"/>
      <c r="AAQ31" s="107"/>
      <c r="AAR31" s="107"/>
      <c r="AAS31" s="107"/>
      <c r="AAT31" s="107"/>
      <c r="AAU31" s="107"/>
      <c r="AAV31" s="107"/>
      <c r="AAW31" s="107"/>
      <c r="AAX31" s="107"/>
      <c r="AAY31" s="107"/>
      <c r="AAZ31" s="107"/>
      <c r="ABA31" s="107"/>
      <c r="ABB31" s="107"/>
      <c r="ABC31" s="107"/>
      <c r="ABD31" s="107"/>
      <c r="ABE31" s="107"/>
      <c r="ABF31" s="107"/>
      <c r="ABG31" s="107"/>
      <c r="ABH31" s="107"/>
      <c r="ABI31" s="107"/>
      <c r="ABJ31" s="107"/>
      <c r="ABK31" s="107"/>
      <c r="ABL31" s="107"/>
      <c r="ABM31" s="107"/>
      <c r="ABN31" s="107"/>
      <c r="ABO31" s="107"/>
      <c r="ABP31" s="107"/>
    </row>
    <row r="32" spans="1:744" ht="14" x14ac:dyDescent="0.15">
      <c r="A32" s="78" t="s">
        <v>227</v>
      </c>
      <c r="B32" s="79"/>
      <c r="C32" s="79"/>
      <c r="D32" s="79"/>
      <c r="E32" s="79"/>
      <c r="F32" s="79"/>
      <c r="G32" s="79"/>
      <c r="H32" s="79"/>
      <c r="I32" s="79"/>
      <c r="J32" s="79"/>
      <c r="K32" s="79"/>
      <c r="L32" s="79"/>
      <c r="M32" s="79"/>
      <c r="N32" s="79"/>
      <c r="O32" s="79"/>
      <c r="P32" s="79"/>
      <c r="Q32" s="79"/>
      <c r="R32" s="79"/>
      <c r="S32" s="79"/>
      <c r="T32" s="80"/>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c r="IV32" s="107"/>
      <c r="IW32" s="107"/>
      <c r="IX32" s="107"/>
      <c r="IY32" s="107"/>
      <c r="IZ32" s="107"/>
      <c r="JA32" s="107"/>
      <c r="JB32" s="107"/>
      <c r="JC32" s="107"/>
      <c r="JD32" s="107"/>
      <c r="JE32" s="107"/>
      <c r="JF32" s="107"/>
      <c r="JG32" s="107"/>
      <c r="JH32" s="107"/>
      <c r="JI32" s="107"/>
      <c r="JJ32" s="107"/>
      <c r="JK32" s="107"/>
      <c r="JL32" s="107"/>
      <c r="JM32" s="107"/>
      <c r="JN32" s="107"/>
      <c r="JO32" s="107"/>
      <c r="JP32" s="107"/>
      <c r="JQ32" s="107"/>
      <c r="JR32" s="107"/>
      <c r="JS32" s="107"/>
      <c r="JT32" s="107"/>
      <c r="JU32" s="107"/>
      <c r="JV32" s="107"/>
      <c r="JW32" s="107"/>
      <c r="JX32" s="107"/>
      <c r="JY32" s="107"/>
      <c r="JZ32" s="107"/>
      <c r="KA32" s="107"/>
      <c r="KB32" s="107"/>
      <c r="KC32" s="107"/>
      <c r="KD32" s="107"/>
      <c r="KE32" s="107"/>
      <c r="KF32" s="107"/>
      <c r="KG32" s="107"/>
      <c r="KH32" s="107"/>
      <c r="KI32" s="107"/>
      <c r="KJ32" s="107"/>
      <c r="KK32" s="107"/>
      <c r="KL32" s="107"/>
      <c r="KM32" s="107"/>
      <c r="KN32" s="107"/>
      <c r="KO32" s="107"/>
      <c r="KP32" s="107"/>
      <c r="KQ32" s="107"/>
      <c r="KR32" s="107"/>
      <c r="KS32" s="107"/>
      <c r="KT32" s="107"/>
      <c r="KU32" s="107"/>
      <c r="KV32" s="107"/>
      <c r="KW32" s="107"/>
      <c r="KX32" s="107"/>
      <c r="KY32" s="107"/>
      <c r="KZ32" s="107"/>
      <c r="LA32" s="107"/>
      <c r="LB32" s="107"/>
      <c r="LC32" s="107"/>
      <c r="LD32" s="107"/>
      <c r="LE32" s="107"/>
      <c r="LF32" s="107"/>
      <c r="LG32" s="107"/>
      <c r="LH32" s="107"/>
      <c r="LI32" s="107"/>
      <c r="LJ32" s="107"/>
      <c r="LK32" s="107"/>
      <c r="LL32" s="107"/>
      <c r="LM32" s="107"/>
      <c r="LN32" s="107"/>
      <c r="LO32" s="107"/>
      <c r="LP32" s="107"/>
      <c r="LQ32" s="107"/>
      <c r="LR32" s="107"/>
      <c r="LS32" s="107"/>
      <c r="LT32" s="107"/>
      <c r="LU32" s="107"/>
      <c r="LV32" s="107"/>
      <c r="LW32" s="107"/>
      <c r="LX32" s="107"/>
      <c r="LY32" s="107"/>
      <c r="LZ32" s="107"/>
      <c r="MA32" s="107"/>
      <c r="MB32" s="107"/>
      <c r="MC32" s="107"/>
      <c r="MD32" s="107"/>
      <c r="ME32" s="107"/>
      <c r="MF32" s="107"/>
      <c r="MG32" s="107"/>
      <c r="MH32" s="107"/>
      <c r="MI32" s="107"/>
      <c r="MJ32" s="107"/>
      <c r="MK32" s="107"/>
      <c r="ML32" s="107"/>
      <c r="MM32" s="107"/>
      <c r="MN32" s="107"/>
      <c r="MO32" s="107"/>
      <c r="MP32" s="107"/>
      <c r="MQ32" s="107"/>
      <c r="MR32" s="107"/>
      <c r="MS32" s="107"/>
      <c r="MT32" s="107"/>
      <c r="MU32" s="107"/>
      <c r="MV32" s="107"/>
      <c r="MW32" s="107"/>
      <c r="MX32" s="107"/>
      <c r="MY32" s="107"/>
      <c r="MZ32" s="107"/>
      <c r="NA32" s="107"/>
      <c r="NB32" s="107"/>
      <c r="NC32" s="107"/>
      <c r="ND32" s="107"/>
      <c r="NE32" s="107"/>
      <c r="NF32" s="107"/>
      <c r="NG32" s="107"/>
      <c r="NH32" s="107"/>
      <c r="NI32" s="107"/>
      <c r="NJ32" s="107"/>
      <c r="NK32" s="107"/>
      <c r="NL32" s="107"/>
      <c r="NM32" s="107"/>
      <c r="NN32" s="107"/>
      <c r="NO32" s="107"/>
      <c r="NP32" s="107"/>
      <c r="NQ32" s="107"/>
      <c r="NR32" s="107"/>
      <c r="NS32" s="107"/>
      <c r="NT32" s="107"/>
      <c r="NU32" s="107"/>
      <c r="NV32" s="107"/>
      <c r="NW32" s="107"/>
      <c r="NX32" s="107"/>
      <c r="NY32" s="107"/>
      <c r="NZ32" s="107"/>
      <c r="OA32" s="107"/>
      <c r="OB32" s="107"/>
      <c r="OC32" s="107"/>
      <c r="OD32" s="107"/>
      <c r="OE32" s="107"/>
      <c r="OF32" s="107"/>
      <c r="OG32" s="107"/>
      <c r="OH32" s="107"/>
      <c r="OI32" s="107"/>
      <c r="OJ32" s="107"/>
      <c r="OK32" s="107"/>
      <c r="OL32" s="107"/>
      <c r="OM32" s="107"/>
      <c r="ON32" s="107"/>
      <c r="OO32" s="107"/>
      <c r="OP32" s="107"/>
      <c r="OQ32" s="107"/>
      <c r="OR32" s="107"/>
      <c r="OS32" s="107"/>
      <c r="OT32" s="107"/>
      <c r="OU32" s="107"/>
      <c r="OV32" s="107"/>
      <c r="OW32" s="107"/>
      <c r="OX32" s="107"/>
      <c r="OY32" s="107"/>
      <c r="OZ32" s="107"/>
      <c r="PA32" s="107"/>
      <c r="PB32" s="107"/>
      <c r="PC32" s="107"/>
      <c r="PD32" s="107"/>
      <c r="PE32" s="107"/>
      <c r="PF32" s="107"/>
      <c r="PG32" s="107"/>
      <c r="PH32" s="107"/>
      <c r="PI32" s="107"/>
      <c r="PJ32" s="107"/>
      <c r="PK32" s="107"/>
      <c r="PL32" s="107"/>
      <c r="PM32" s="107"/>
      <c r="PN32" s="107"/>
      <c r="PO32" s="107"/>
      <c r="PP32" s="107"/>
      <c r="PQ32" s="107"/>
      <c r="PR32" s="107"/>
      <c r="PS32" s="107"/>
      <c r="PT32" s="107"/>
      <c r="PU32" s="107"/>
      <c r="PV32" s="107"/>
      <c r="PW32" s="107"/>
      <c r="PX32" s="107"/>
      <c r="PY32" s="107"/>
      <c r="PZ32" s="107"/>
      <c r="QA32" s="107"/>
      <c r="QB32" s="107"/>
      <c r="QC32" s="107"/>
      <c r="QD32" s="107"/>
      <c r="QE32" s="107"/>
      <c r="QF32" s="107"/>
      <c r="QG32" s="107"/>
      <c r="QH32" s="107"/>
      <c r="QI32" s="107"/>
      <c r="QJ32" s="107"/>
      <c r="QK32" s="107"/>
      <c r="QL32" s="107"/>
      <c r="QM32" s="107"/>
      <c r="QN32" s="107"/>
      <c r="QO32" s="107"/>
      <c r="QP32" s="107"/>
      <c r="QQ32" s="107"/>
      <c r="QR32" s="107"/>
      <c r="QS32" s="107"/>
      <c r="QT32" s="107"/>
      <c r="QU32" s="107"/>
      <c r="QV32" s="107"/>
      <c r="QW32" s="107"/>
      <c r="QX32" s="107"/>
      <c r="QY32" s="107"/>
      <c r="QZ32" s="107"/>
      <c r="RA32" s="107"/>
      <c r="RB32" s="107"/>
      <c r="RC32" s="107"/>
      <c r="RD32" s="107"/>
      <c r="RE32" s="107"/>
      <c r="RF32" s="107"/>
      <c r="RG32" s="107"/>
      <c r="RH32" s="107"/>
      <c r="RI32" s="107"/>
      <c r="RJ32" s="107"/>
      <c r="RK32" s="107"/>
      <c r="RL32" s="107"/>
      <c r="RM32" s="107"/>
      <c r="RN32" s="107"/>
      <c r="RO32" s="107"/>
      <c r="RP32" s="107"/>
      <c r="RQ32" s="107"/>
      <c r="RR32" s="107"/>
      <c r="RS32" s="107"/>
      <c r="RT32" s="107"/>
      <c r="RU32" s="107"/>
      <c r="RV32" s="107"/>
      <c r="RW32" s="107"/>
      <c r="RX32" s="107"/>
      <c r="RY32" s="107"/>
      <c r="RZ32" s="107"/>
      <c r="SA32" s="107"/>
      <c r="SB32" s="107"/>
      <c r="SC32" s="107"/>
      <c r="SD32" s="107"/>
      <c r="SE32" s="107"/>
      <c r="SF32" s="107"/>
      <c r="SG32" s="107"/>
      <c r="SH32" s="107"/>
      <c r="SI32" s="107"/>
      <c r="SJ32" s="107"/>
      <c r="SK32" s="107"/>
      <c r="SL32" s="107"/>
      <c r="SM32" s="107"/>
      <c r="SN32" s="107"/>
      <c r="SO32" s="107"/>
      <c r="SP32" s="107"/>
      <c r="SQ32" s="107"/>
      <c r="SR32" s="107"/>
      <c r="SS32" s="107"/>
      <c r="ST32" s="107"/>
      <c r="SU32" s="107"/>
      <c r="SV32" s="107"/>
      <c r="SW32" s="107"/>
      <c r="SX32" s="107"/>
      <c r="SY32" s="107"/>
      <c r="SZ32" s="107"/>
      <c r="TA32" s="107"/>
      <c r="TB32" s="107"/>
      <c r="TC32" s="107"/>
      <c r="TD32" s="107"/>
      <c r="TE32" s="107"/>
      <c r="TF32" s="107"/>
      <c r="TG32" s="107"/>
      <c r="TH32" s="107"/>
      <c r="TI32" s="107"/>
      <c r="TJ32" s="107"/>
      <c r="TK32" s="107"/>
      <c r="TL32" s="107"/>
      <c r="TM32" s="107"/>
      <c r="TN32" s="107"/>
      <c r="TO32" s="107"/>
      <c r="TP32" s="107"/>
      <c r="TQ32" s="107"/>
      <c r="TR32" s="107"/>
      <c r="TS32" s="107"/>
      <c r="TT32" s="107"/>
      <c r="TU32" s="107"/>
      <c r="TV32" s="107"/>
      <c r="TW32" s="107"/>
      <c r="TX32" s="107"/>
      <c r="TY32" s="107"/>
      <c r="TZ32" s="107"/>
      <c r="UA32" s="107"/>
      <c r="UB32" s="107"/>
      <c r="UC32" s="107"/>
      <c r="UD32" s="107"/>
      <c r="UE32" s="107"/>
      <c r="UF32" s="107"/>
      <c r="UG32" s="107"/>
      <c r="UH32" s="107"/>
      <c r="UI32" s="107"/>
      <c r="UJ32" s="107"/>
      <c r="UK32" s="107"/>
      <c r="UL32" s="107"/>
      <c r="UM32" s="107"/>
      <c r="UN32" s="107"/>
      <c r="UO32" s="107"/>
      <c r="UP32" s="107"/>
      <c r="UQ32" s="107"/>
      <c r="UR32" s="107"/>
      <c r="US32" s="107"/>
      <c r="UT32" s="107"/>
      <c r="UU32" s="107"/>
      <c r="UV32" s="107"/>
      <c r="UW32" s="107"/>
      <c r="UX32" s="107"/>
      <c r="UY32" s="107"/>
      <c r="UZ32" s="107"/>
      <c r="VA32" s="107"/>
      <c r="VB32" s="107"/>
      <c r="VC32" s="107"/>
      <c r="VD32" s="107"/>
      <c r="VE32" s="107"/>
      <c r="VF32" s="107"/>
      <c r="VG32" s="107"/>
      <c r="VH32" s="107"/>
      <c r="VI32" s="107"/>
      <c r="VJ32" s="107"/>
      <c r="VK32" s="107"/>
      <c r="VL32" s="107"/>
      <c r="VM32" s="107"/>
      <c r="VN32" s="107"/>
      <c r="VO32" s="107"/>
      <c r="VP32" s="107"/>
      <c r="VQ32" s="107"/>
      <c r="VR32" s="107"/>
      <c r="VS32" s="107"/>
      <c r="VT32" s="107"/>
      <c r="VU32" s="107"/>
      <c r="VV32" s="107"/>
      <c r="VW32" s="107"/>
      <c r="VX32" s="107"/>
      <c r="VY32" s="107"/>
      <c r="VZ32" s="107"/>
      <c r="WA32" s="107"/>
      <c r="WB32" s="107"/>
      <c r="WC32" s="107"/>
      <c r="WD32" s="107"/>
      <c r="WE32" s="107"/>
      <c r="WF32" s="107"/>
      <c r="WG32" s="107"/>
      <c r="WH32" s="107"/>
      <c r="WI32" s="107"/>
      <c r="WJ32" s="107"/>
      <c r="WK32" s="107"/>
      <c r="WL32" s="107"/>
      <c r="WM32" s="107"/>
      <c r="WN32" s="107"/>
      <c r="WO32" s="107"/>
      <c r="WP32" s="107"/>
      <c r="WQ32" s="107"/>
      <c r="WR32" s="107"/>
      <c r="WS32" s="107"/>
      <c r="WT32" s="107"/>
      <c r="WU32" s="107"/>
      <c r="WV32" s="107"/>
      <c r="WW32" s="107"/>
      <c r="WX32" s="107"/>
      <c r="WY32" s="107"/>
      <c r="WZ32" s="107"/>
      <c r="XA32" s="107"/>
      <c r="XB32" s="107"/>
      <c r="XC32" s="107"/>
      <c r="XD32" s="107"/>
      <c r="XE32" s="107"/>
      <c r="XF32" s="107"/>
      <c r="XG32" s="107"/>
      <c r="XH32" s="107"/>
      <c r="XI32" s="107"/>
      <c r="XJ32" s="107"/>
      <c r="XK32" s="107"/>
      <c r="XL32" s="107"/>
      <c r="XM32" s="107"/>
      <c r="XN32" s="107"/>
      <c r="XO32" s="107"/>
      <c r="XP32" s="107"/>
      <c r="XQ32" s="107"/>
      <c r="XR32" s="107"/>
      <c r="XS32" s="107"/>
      <c r="XT32" s="107"/>
      <c r="XU32" s="107"/>
      <c r="XV32" s="107"/>
      <c r="XW32" s="107"/>
      <c r="XX32" s="107"/>
      <c r="XY32" s="107"/>
      <c r="XZ32" s="107"/>
      <c r="YA32" s="107"/>
      <c r="YB32" s="107"/>
      <c r="YC32" s="107"/>
      <c r="YD32" s="107"/>
      <c r="YE32" s="107"/>
      <c r="YF32" s="107"/>
      <c r="YG32" s="107"/>
      <c r="YH32" s="107"/>
      <c r="YI32" s="107"/>
      <c r="YJ32" s="107"/>
      <c r="YK32" s="107"/>
      <c r="YL32" s="107"/>
      <c r="YM32" s="107"/>
      <c r="YN32" s="107"/>
      <c r="YO32" s="107"/>
      <c r="YP32" s="107"/>
      <c r="YQ32" s="107"/>
      <c r="YR32" s="107"/>
      <c r="YS32" s="107"/>
      <c r="YT32" s="107"/>
      <c r="YU32" s="107"/>
      <c r="YV32" s="107"/>
      <c r="YW32" s="107"/>
      <c r="YX32" s="107"/>
      <c r="YY32" s="107"/>
      <c r="YZ32" s="107"/>
      <c r="ZA32" s="107"/>
      <c r="ZB32" s="107"/>
      <c r="ZC32" s="107"/>
      <c r="ZD32" s="107"/>
      <c r="ZE32" s="107"/>
      <c r="ZF32" s="107"/>
      <c r="ZG32" s="107"/>
      <c r="ZH32" s="107"/>
      <c r="ZI32" s="107"/>
      <c r="ZJ32" s="107"/>
      <c r="ZK32" s="107"/>
      <c r="ZL32" s="107"/>
      <c r="ZM32" s="107"/>
      <c r="ZN32" s="107"/>
      <c r="ZO32" s="107"/>
      <c r="ZP32" s="107"/>
      <c r="ZQ32" s="107"/>
      <c r="ZR32" s="107"/>
      <c r="ZS32" s="107"/>
      <c r="ZT32" s="107"/>
      <c r="ZU32" s="107"/>
      <c r="ZV32" s="107"/>
      <c r="ZW32" s="107"/>
      <c r="ZX32" s="107"/>
      <c r="ZY32" s="107"/>
      <c r="ZZ32" s="107"/>
      <c r="AAA32" s="107"/>
      <c r="AAB32" s="107"/>
      <c r="AAC32" s="107"/>
      <c r="AAD32" s="107"/>
      <c r="AAE32" s="107"/>
      <c r="AAF32" s="107"/>
      <c r="AAG32" s="107"/>
      <c r="AAH32" s="107"/>
      <c r="AAI32" s="107"/>
      <c r="AAJ32" s="107"/>
      <c r="AAK32" s="107"/>
      <c r="AAL32" s="107"/>
      <c r="AAM32" s="107"/>
      <c r="AAN32" s="107"/>
      <c r="AAO32" s="107"/>
      <c r="AAP32" s="107"/>
      <c r="AAQ32" s="107"/>
      <c r="AAR32" s="107"/>
      <c r="AAS32" s="107"/>
      <c r="AAT32" s="107"/>
      <c r="AAU32" s="107"/>
      <c r="AAV32" s="107"/>
      <c r="AAW32" s="107"/>
      <c r="AAX32" s="107"/>
      <c r="AAY32" s="107"/>
      <c r="AAZ32" s="107"/>
      <c r="ABA32" s="107"/>
      <c r="ABB32" s="107"/>
      <c r="ABC32" s="107"/>
      <c r="ABD32" s="107"/>
      <c r="ABE32" s="107"/>
      <c r="ABF32" s="107"/>
      <c r="ABG32" s="107"/>
      <c r="ABH32" s="107"/>
      <c r="ABI32" s="107"/>
      <c r="ABJ32" s="107"/>
      <c r="ABK32" s="107"/>
      <c r="ABL32" s="107"/>
      <c r="ABM32" s="107"/>
      <c r="ABN32" s="107"/>
      <c r="ABO32" s="107"/>
      <c r="ABP32" s="107"/>
    </row>
    <row r="33" spans="1:744" ht="14" x14ac:dyDescent="0.15">
      <c r="A33" s="81" t="s">
        <v>107</v>
      </c>
      <c r="B33" s="32"/>
      <c r="C33" s="101">
        <v>2000</v>
      </c>
      <c r="D33" s="32"/>
      <c r="E33" s="32"/>
      <c r="F33" s="32"/>
      <c r="G33" s="32"/>
      <c r="H33" s="32"/>
      <c r="I33" s="32"/>
      <c r="J33" s="32"/>
      <c r="K33" s="32"/>
      <c r="L33" s="32"/>
      <c r="M33" s="32"/>
      <c r="N33" s="32"/>
      <c r="O33" s="32"/>
      <c r="P33" s="32"/>
      <c r="Q33" s="32"/>
      <c r="R33" s="32"/>
      <c r="S33" s="32"/>
      <c r="T33" s="82"/>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c r="IV33" s="107"/>
      <c r="IW33" s="107"/>
      <c r="IX33" s="107"/>
      <c r="IY33" s="107"/>
      <c r="IZ33" s="107"/>
      <c r="JA33" s="107"/>
      <c r="JB33" s="107"/>
      <c r="JC33" s="107"/>
      <c r="JD33" s="107"/>
      <c r="JE33" s="107"/>
      <c r="JF33" s="107"/>
      <c r="JG33" s="107"/>
      <c r="JH33" s="107"/>
      <c r="JI33" s="107"/>
      <c r="JJ33" s="107"/>
      <c r="JK33" s="107"/>
      <c r="JL33" s="107"/>
      <c r="JM33" s="107"/>
      <c r="JN33" s="107"/>
      <c r="JO33" s="107"/>
      <c r="JP33" s="107"/>
      <c r="JQ33" s="107"/>
      <c r="JR33" s="107"/>
      <c r="JS33" s="107"/>
      <c r="JT33" s="107"/>
      <c r="JU33" s="107"/>
      <c r="JV33" s="107"/>
      <c r="JW33" s="107"/>
      <c r="JX33" s="107"/>
      <c r="JY33" s="107"/>
      <c r="JZ33" s="107"/>
      <c r="KA33" s="107"/>
      <c r="KB33" s="107"/>
      <c r="KC33" s="107"/>
      <c r="KD33" s="107"/>
      <c r="KE33" s="107"/>
      <c r="KF33" s="107"/>
      <c r="KG33" s="107"/>
      <c r="KH33" s="107"/>
      <c r="KI33" s="107"/>
      <c r="KJ33" s="107"/>
      <c r="KK33" s="107"/>
      <c r="KL33" s="107"/>
      <c r="KM33" s="107"/>
      <c r="KN33" s="107"/>
      <c r="KO33" s="107"/>
      <c r="KP33" s="107"/>
      <c r="KQ33" s="107"/>
      <c r="KR33" s="107"/>
      <c r="KS33" s="107"/>
      <c r="KT33" s="107"/>
      <c r="KU33" s="107"/>
      <c r="KV33" s="107"/>
      <c r="KW33" s="107"/>
      <c r="KX33" s="107"/>
      <c r="KY33" s="107"/>
      <c r="KZ33" s="107"/>
      <c r="LA33" s="107"/>
      <c r="LB33" s="107"/>
      <c r="LC33" s="107"/>
      <c r="LD33" s="107"/>
      <c r="LE33" s="107"/>
      <c r="LF33" s="107"/>
      <c r="LG33" s="107"/>
      <c r="LH33" s="107"/>
      <c r="LI33" s="107"/>
      <c r="LJ33" s="107"/>
      <c r="LK33" s="107"/>
      <c r="LL33" s="107"/>
      <c r="LM33" s="107"/>
      <c r="LN33" s="107"/>
      <c r="LO33" s="107"/>
      <c r="LP33" s="107"/>
      <c r="LQ33" s="107"/>
      <c r="LR33" s="107"/>
      <c r="LS33" s="107"/>
      <c r="LT33" s="107"/>
      <c r="LU33" s="107"/>
      <c r="LV33" s="107"/>
      <c r="LW33" s="107"/>
      <c r="LX33" s="107"/>
      <c r="LY33" s="107"/>
      <c r="LZ33" s="107"/>
      <c r="MA33" s="107"/>
      <c r="MB33" s="107"/>
      <c r="MC33" s="107"/>
      <c r="MD33" s="107"/>
      <c r="ME33" s="107"/>
      <c r="MF33" s="107"/>
      <c r="MG33" s="107"/>
      <c r="MH33" s="107"/>
      <c r="MI33" s="107"/>
      <c r="MJ33" s="107"/>
      <c r="MK33" s="107"/>
      <c r="ML33" s="107"/>
      <c r="MM33" s="107"/>
      <c r="MN33" s="107"/>
      <c r="MO33" s="107"/>
      <c r="MP33" s="107"/>
      <c r="MQ33" s="107"/>
      <c r="MR33" s="107"/>
      <c r="MS33" s="107"/>
      <c r="MT33" s="107"/>
      <c r="MU33" s="107"/>
      <c r="MV33" s="107"/>
      <c r="MW33" s="107"/>
      <c r="MX33" s="107"/>
      <c r="MY33" s="107"/>
      <c r="MZ33" s="107"/>
      <c r="NA33" s="107"/>
      <c r="NB33" s="107"/>
      <c r="NC33" s="107"/>
      <c r="ND33" s="107"/>
      <c r="NE33" s="107"/>
      <c r="NF33" s="107"/>
      <c r="NG33" s="107"/>
      <c r="NH33" s="107"/>
      <c r="NI33" s="107"/>
      <c r="NJ33" s="107"/>
      <c r="NK33" s="107"/>
      <c r="NL33" s="107"/>
      <c r="NM33" s="107"/>
      <c r="NN33" s="107"/>
      <c r="NO33" s="107"/>
      <c r="NP33" s="107"/>
      <c r="NQ33" s="107"/>
      <c r="NR33" s="107"/>
      <c r="NS33" s="107"/>
      <c r="NT33" s="107"/>
      <c r="NU33" s="107"/>
      <c r="NV33" s="107"/>
      <c r="NW33" s="107"/>
      <c r="NX33" s="107"/>
      <c r="NY33" s="107"/>
      <c r="NZ33" s="107"/>
      <c r="OA33" s="107"/>
      <c r="OB33" s="107"/>
      <c r="OC33" s="107"/>
      <c r="OD33" s="107"/>
      <c r="OE33" s="107"/>
      <c r="OF33" s="107"/>
      <c r="OG33" s="107"/>
      <c r="OH33" s="107"/>
      <c r="OI33" s="107"/>
      <c r="OJ33" s="107"/>
      <c r="OK33" s="107"/>
      <c r="OL33" s="107"/>
      <c r="OM33" s="107"/>
      <c r="ON33" s="107"/>
      <c r="OO33" s="107"/>
      <c r="OP33" s="107"/>
      <c r="OQ33" s="107"/>
      <c r="OR33" s="107"/>
      <c r="OS33" s="107"/>
      <c r="OT33" s="107"/>
      <c r="OU33" s="107"/>
      <c r="OV33" s="107"/>
      <c r="OW33" s="107"/>
      <c r="OX33" s="107"/>
      <c r="OY33" s="107"/>
      <c r="OZ33" s="107"/>
      <c r="PA33" s="107"/>
      <c r="PB33" s="107"/>
      <c r="PC33" s="107"/>
      <c r="PD33" s="107"/>
      <c r="PE33" s="107"/>
      <c r="PF33" s="107"/>
      <c r="PG33" s="107"/>
      <c r="PH33" s="107"/>
      <c r="PI33" s="107"/>
      <c r="PJ33" s="107"/>
      <c r="PK33" s="107"/>
      <c r="PL33" s="107"/>
      <c r="PM33" s="107"/>
      <c r="PN33" s="107"/>
      <c r="PO33" s="107"/>
      <c r="PP33" s="107"/>
      <c r="PQ33" s="107"/>
      <c r="PR33" s="107"/>
      <c r="PS33" s="107"/>
      <c r="PT33" s="107"/>
      <c r="PU33" s="107"/>
      <c r="PV33" s="107"/>
      <c r="PW33" s="107"/>
      <c r="PX33" s="107"/>
      <c r="PY33" s="107"/>
      <c r="PZ33" s="107"/>
      <c r="QA33" s="107"/>
      <c r="QB33" s="107"/>
      <c r="QC33" s="107"/>
      <c r="QD33" s="107"/>
      <c r="QE33" s="107"/>
      <c r="QF33" s="107"/>
      <c r="QG33" s="107"/>
      <c r="QH33" s="107"/>
      <c r="QI33" s="107"/>
      <c r="QJ33" s="107"/>
      <c r="QK33" s="107"/>
      <c r="QL33" s="107"/>
      <c r="QM33" s="107"/>
      <c r="QN33" s="107"/>
      <c r="QO33" s="107"/>
      <c r="QP33" s="107"/>
      <c r="QQ33" s="107"/>
      <c r="QR33" s="107"/>
      <c r="QS33" s="107"/>
      <c r="QT33" s="107"/>
      <c r="QU33" s="107"/>
      <c r="QV33" s="107"/>
      <c r="QW33" s="107"/>
      <c r="QX33" s="107"/>
      <c r="QY33" s="107"/>
      <c r="QZ33" s="107"/>
      <c r="RA33" s="107"/>
      <c r="RB33" s="107"/>
      <c r="RC33" s="107"/>
      <c r="RD33" s="107"/>
      <c r="RE33" s="107"/>
      <c r="RF33" s="107"/>
      <c r="RG33" s="107"/>
      <c r="RH33" s="107"/>
      <c r="RI33" s="107"/>
      <c r="RJ33" s="107"/>
      <c r="RK33" s="107"/>
      <c r="RL33" s="107"/>
      <c r="RM33" s="107"/>
      <c r="RN33" s="107"/>
      <c r="RO33" s="107"/>
      <c r="RP33" s="107"/>
      <c r="RQ33" s="107"/>
      <c r="RR33" s="107"/>
      <c r="RS33" s="107"/>
      <c r="RT33" s="107"/>
      <c r="RU33" s="107"/>
      <c r="RV33" s="107"/>
      <c r="RW33" s="107"/>
      <c r="RX33" s="107"/>
      <c r="RY33" s="107"/>
      <c r="RZ33" s="107"/>
      <c r="SA33" s="107"/>
      <c r="SB33" s="107"/>
      <c r="SC33" s="107"/>
      <c r="SD33" s="107"/>
      <c r="SE33" s="107"/>
      <c r="SF33" s="107"/>
      <c r="SG33" s="107"/>
      <c r="SH33" s="107"/>
      <c r="SI33" s="107"/>
      <c r="SJ33" s="107"/>
      <c r="SK33" s="107"/>
      <c r="SL33" s="107"/>
      <c r="SM33" s="107"/>
      <c r="SN33" s="107"/>
      <c r="SO33" s="107"/>
      <c r="SP33" s="107"/>
      <c r="SQ33" s="107"/>
      <c r="SR33" s="107"/>
      <c r="SS33" s="107"/>
      <c r="ST33" s="107"/>
      <c r="SU33" s="107"/>
      <c r="SV33" s="107"/>
      <c r="SW33" s="107"/>
      <c r="SX33" s="107"/>
      <c r="SY33" s="107"/>
      <c r="SZ33" s="107"/>
      <c r="TA33" s="107"/>
      <c r="TB33" s="107"/>
      <c r="TC33" s="107"/>
      <c r="TD33" s="107"/>
      <c r="TE33" s="107"/>
      <c r="TF33" s="107"/>
      <c r="TG33" s="107"/>
      <c r="TH33" s="107"/>
      <c r="TI33" s="107"/>
      <c r="TJ33" s="107"/>
      <c r="TK33" s="107"/>
      <c r="TL33" s="107"/>
      <c r="TM33" s="107"/>
      <c r="TN33" s="107"/>
      <c r="TO33" s="107"/>
      <c r="TP33" s="107"/>
      <c r="TQ33" s="107"/>
      <c r="TR33" s="107"/>
      <c r="TS33" s="107"/>
      <c r="TT33" s="107"/>
      <c r="TU33" s="107"/>
      <c r="TV33" s="107"/>
      <c r="TW33" s="107"/>
      <c r="TX33" s="107"/>
      <c r="TY33" s="107"/>
      <c r="TZ33" s="107"/>
      <c r="UA33" s="107"/>
      <c r="UB33" s="107"/>
      <c r="UC33" s="107"/>
      <c r="UD33" s="107"/>
      <c r="UE33" s="107"/>
      <c r="UF33" s="107"/>
      <c r="UG33" s="107"/>
      <c r="UH33" s="107"/>
      <c r="UI33" s="107"/>
      <c r="UJ33" s="107"/>
      <c r="UK33" s="107"/>
      <c r="UL33" s="107"/>
      <c r="UM33" s="107"/>
      <c r="UN33" s="107"/>
      <c r="UO33" s="107"/>
      <c r="UP33" s="107"/>
      <c r="UQ33" s="107"/>
      <c r="UR33" s="107"/>
      <c r="US33" s="107"/>
      <c r="UT33" s="107"/>
      <c r="UU33" s="107"/>
      <c r="UV33" s="107"/>
      <c r="UW33" s="107"/>
      <c r="UX33" s="107"/>
      <c r="UY33" s="107"/>
      <c r="UZ33" s="107"/>
      <c r="VA33" s="107"/>
      <c r="VB33" s="107"/>
      <c r="VC33" s="107"/>
      <c r="VD33" s="107"/>
      <c r="VE33" s="107"/>
      <c r="VF33" s="107"/>
      <c r="VG33" s="107"/>
      <c r="VH33" s="107"/>
      <c r="VI33" s="107"/>
      <c r="VJ33" s="107"/>
      <c r="VK33" s="107"/>
      <c r="VL33" s="107"/>
      <c r="VM33" s="107"/>
      <c r="VN33" s="107"/>
      <c r="VO33" s="107"/>
      <c r="VP33" s="107"/>
      <c r="VQ33" s="107"/>
      <c r="VR33" s="107"/>
      <c r="VS33" s="107"/>
      <c r="VT33" s="107"/>
      <c r="VU33" s="107"/>
      <c r="VV33" s="107"/>
      <c r="VW33" s="107"/>
      <c r="VX33" s="107"/>
      <c r="VY33" s="107"/>
      <c r="VZ33" s="107"/>
      <c r="WA33" s="107"/>
      <c r="WB33" s="107"/>
      <c r="WC33" s="107"/>
      <c r="WD33" s="107"/>
      <c r="WE33" s="107"/>
      <c r="WF33" s="107"/>
      <c r="WG33" s="107"/>
      <c r="WH33" s="107"/>
      <c r="WI33" s="107"/>
      <c r="WJ33" s="107"/>
      <c r="WK33" s="107"/>
      <c r="WL33" s="107"/>
      <c r="WM33" s="107"/>
      <c r="WN33" s="107"/>
      <c r="WO33" s="107"/>
      <c r="WP33" s="107"/>
      <c r="WQ33" s="107"/>
      <c r="WR33" s="107"/>
      <c r="WS33" s="107"/>
      <c r="WT33" s="107"/>
      <c r="WU33" s="107"/>
      <c r="WV33" s="107"/>
      <c r="WW33" s="107"/>
      <c r="WX33" s="107"/>
      <c r="WY33" s="107"/>
      <c r="WZ33" s="107"/>
      <c r="XA33" s="107"/>
      <c r="XB33" s="107"/>
      <c r="XC33" s="107"/>
      <c r="XD33" s="107"/>
      <c r="XE33" s="107"/>
      <c r="XF33" s="107"/>
      <c r="XG33" s="107"/>
      <c r="XH33" s="107"/>
      <c r="XI33" s="107"/>
      <c r="XJ33" s="107"/>
      <c r="XK33" s="107"/>
      <c r="XL33" s="107"/>
      <c r="XM33" s="107"/>
      <c r="XN33" s="107"/>
      <c r="XO33" s="107"/>
      <c r="XP33" s="107"/>
      <c r="XQ33" s="107"/>
      <c r="XR33" s="107"/>
      <c r="XS33" s="107"/>
      <c r="XT33" s="107"/>
      <c r="XU33" s="107"/>
      <c r="XV33" s="107"/>
      <c r="XW33" s="107"/>
      <c r="XX33" s="107"/>
      <c r="XY33" s="107"/>
      <c r="XZ33" s="107"/>
      <c r="YA33" s="107"/>
      <c r="YB33" s="107"/>
      <c r="YC33" s="107"/>
      <c r="YD33" s="107"/>
      <c r="YE33" s="107"/>
      <c r="YF33" s="107"/>
      <c r="YG33" s="107"/>
      <c r="YH33" s="107"/>
      <c r="YI33" s="107"/>
      <c r="YJ33" s="107"/>
      <c r="YK33" s="107"/>
      <c r="YL33" s="107"/>
      <c r="YM33" s="107"/>
      <c r="YN33" s="107"/>
      <c r="YO33" s="107"/>
      <c r="YP33" s="107"/>
      <c r="YQ33" s="107"/>
      <c r="YR33" s="107"/>
      <c r="YS33" s="107"/>
      <c r="YT33" s="107"/>
      <c r="YU33" s="107"/>
      <c r="YV33" s="107"/>
      <c r="YW33" s="107"/>
      <c r="YX33" s="107"/>
      <c r="YY33" s="107"/>
      <c r="YZ33" s="107"/>
      <c r="ZA33" s="107"/>
      <c r="ZB33" s="107"/>
      <c r="ZC33" s="107"/>
      <c r="ZD33" s="107"/>
      <c r="ZE33" s="107"/>
      <c r="ZF33" s="107"/>
      <c r="ZG33" s="107"/>
      <c r="ZH33" s="107"/>
      <c r="ZI33" s="107"/>
      <c r="ZJ33" s="107"/>
      <c r="ZK33" s="107"/>
      <c r="ZL33" s="107"/>
      <c r="ZM33" s="107"/>
      <c r="ZN33" s="107"/>
      <c r="ZO33" s="107"/>
      <c r="ZP33" s="107"/>
      <c r="ZQ33" s="107"/>
      <c r="ZR33" s="107"/>
      <c r="ZS33" s="107"/>
      <c r="ZT33" s="107"/>
      <c r="ZU33" s="107"/>
      <c r="ZV33" s="107"/>
      <c r="ZW33" s="107"/>
      <c r="ZX33" s="107"/>
      <c r="ZY33" s="107"/>
      <c r="ZZ33" s="107"/>
      <c r="AAA33" s="107"/>
      <c r="AAB33" s="107"/>
      <c r="AAC33" s="107"/>
      <c r="AAD33" s="107"/>
      <c r="AAE33" s="107"/>
      <c r="AAF33" s="107"/>
      <c r="AAG33" s="107"/>
      <c r="AAH33" s="107"/>
      <c r="AAI33" s="107"/>
      <c r="AAJ33" s="107"/>
      <c r="AAK33" s="107"/>
      <c r="AAL33" s="107"/>
      <c r="AAM33" s="107"/>
      <c r="AAN33" s="107"/>
      <c r="AAO33" s="107"/>
      <c r="AAP33" s="107"/>
      <c r="AAQ33" s="107"/>
      <c r="AAR33" s="107"/>
      <c r="AAS33" s="107"/>
      <c r="AAT33" s="107"/>
      <c r="AAU33" s="107"/>
      <c r="AAV33" s="107"/>
      <c r="AAW33" s="107"/>
      <c r="AAX33" s="107"/>
      <c r="AAY33" s="107"/>
      <c r="AAZ33" s="107"/>
      <c r="ABA33" s="107"/>
      <c r="ABB33" s="107"/>
      <c r="ABC33" s="107"/>
      <c r="ABD33" s="107"/>
      <c r="ABE33" s="107"/>
      <c r="ABF33" s="107"/>
      <c r="ABG33" s="107"/>
      <c r="ABH33" s="107"/>
      <c r="ABI33" s="107"/>
      <c r="ABJ33" s="107"/>
      <c r="ABK33" s="107"/>
      <c r="ABL33" s="107"/>
      <c r="ABM33" s="107"/>
      <c r="ABN33" s="107"/>
      <c r="ABO33" s="107"/>
      <c r="ABP33" s="107"/>
    </row>
    <row r="34" spans="1:744" ht="14" x14ac:dyDescent="0.15">
      <c r="A34" s="81" t="s">
        <v>207</v>
      </c>
      <c r="B34" s="32"/>
      <c r="C34" s="102">
        <v>0.2</v>
      </c>
      <c r="D34" s="32"/>
      <c r="E34" s="32"/>
      <c r="F34" s="32"/>
      <c r="G34" s="32"/>
      <c r="H34" s="32"/>
      <c r="I34" s="32"/>
      <c r="J34" s="32"/>
      <c r="K34" s="32"/>
      <c r="L34" s="32"/>
      <c r="M34" s="32"/>
      <c r="N34" s="32"/>
      <c r="O34" s="32"/>
      <c r="P34" s="32"/>
      <c r="Q34" s="32"/>
      <c r="R34" s="32"/>
      <c r="S34" s="32"/>
      <c r="T34" s="82"/>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c r="IV34" s="107"/>
      <c r="IW34" s="107"/>
      <c r="IX34" s="107"/>
      <c r="IY34" s="107"/>
      <c r="IZ34" s="107"/>
      <c r="JA34" s="107"/>
      <c r="JB34" s="107"/>
      <c r="JC34" s="107"/>
      <c r="JD34" s="107"/>
      <c r="JE34" s="107"/>
      <c r="JF34" s="107"/>
      <c r="JG34" s="107"/>
      <c r="JH34" s="107"/>
      <c r="JI34" s="107"/>
      <c r="JJ34" s="107"/>
      <c r="JK34" s="107"/>
      <c r="JL34" s="107"/>
      <c r="JM34" s="107"/>
      <c r="JN34" s="107"/>
      <c r="JO34" s="107"/>
      <c r="JP34" s="107"/>
      <c r="JQ34" s="107"/>
      <c r="JR34" s="107"/>
      <c r="JS34" s="107"/>
      <c r="JT34" s="107"/>
      <c r="JU34" s="107"/>
      <c r="JV34" s="107"/>
      <c r="JW34" s="107"/>
      <c r="JX34" s="107"/>
      <c r="JY34" s="107"/>
      <c r="JZ34" s="107"/>
      <c r="KA34" s="107"/>
      <c r="KB34" s="107"/>
      <c r="KC34" s="107"/>
      <c r="KD34" s="107"/>
      <c r="KE34" s="107"/>
      <c r="KF34" s="107"/>
      <c r="KG34" s="107"/>
      <c r="KH34" s="107"/>
      <c r="KI34" s="107"/>
      <c r="KJ34" s="107"/>
      <c r="KK34" s="107"/>
      <c r="KL34" s="107"/>
      <c r="KM34" s="107"/>
      <c r="KN34" s="107"/>
      <c r="KO34" s="107"/>
      <c r="KP34" s="107"/>
      <c r="KQ34" s="107"/>
      <c r="KR34" s="107"/>
      <c r="KS34" s="107"/>
      <c r="KT34" s="107"/>
      <c r="KU34" s="107"/>
      <c r="KV34" s="107"/>
      <c r="KW34" s="107"/>
      <c r="KX34" s="107"/>
      <c r="KY34" s="107"/>
      <c r="KZ34" s="107"/>
      <c r="LA34" s="107"/>
      <c r="LB34" s="107"/>
      <c r="LC34" s="107"/>
      <c r="LD34" s="107"/>
      <c r="LE34" s="107"/>
      <c r="LF34" s="107"/>
      <c r="LG34" s="107"/>
      <c r="LH34" s="107"/>
      <c r="LI34" s="107"/>
      <c r="LJ34" s="107"/>
      <c r="LK34" s="107"/>
      <c r="LL34" s="107"/>
      <c r="LM34" s="107"/>
      <c r="LN34" s="107"/>
      <c r="LO34" s="107"/>
      <c r="LP34" s="107"/>
      <c r="LQ34" s="107"/>
      <c r="LR34" s="107"/>
      <c r="LS34" s="107"/>
      <c r="LT34" s="107"/>
      <c r="LU34" s="107"/>
      <c r="LV34" s="107"/>
      <c r="LW34" s="107"/>
      <c r="LX34" s="107"/>
      <c r="LY34" s="107"/>
      <c r="LZ34" s="107"/>
      <c r="MA34" s="107"/>
      <c r="MB34" s="107"/>
      <c r="MC34" s="107"/>
      <c r="MD34" s="107"/>
      <c r="ME34" s="107"/>
      <c r="MF34" s="107"/>
      <c r="MG34" s="107"/>
      <c r="MH34" s="107"/>
      <c r="MI34" s="107"/>
      <c r="MJ34" s="107"/>
      <c r="MK34" s="107"/>
      <c r="ML34" s="107"/>
      <c r="MM34" s="107"/>
      <c r="MN34" s="107"/>
      <c r="MO34" s="107"/>
      <c r="MP34" s="107"/>
      <c r="MQ34" s="107"/>
      <c r="MR34" s="107"/>
      <c r="MS34" s="107"/>
      <c r="MT34" s="107"/>
      <c r="MU34" s="107"/>
      <c r="MV34" s="107"/>
      <c r="MW34" s="107"/>
      <c r="MX34" s="107"/>
      <c r="MY34" s="107"/>
      <c r="MZ34" s="107"/>
      <c r="NA34" s="107"/>
      <c r="NB34" s="107"/>
      <c r="NC34" s="107"/>
      <c r="ND34" s="107"/>
      <c r="NE34" s="107"/>
      <c r="NF34" s="107"/>
      <c r="NG34" s="107"/>
      <c r="NH34" s="107"/>
      <c r="NI34" s="107"/>
      <c r="NJ34" s="107"/>
      <c r="NK34" s="107"/>
      <c r="NL34" s="107"/>
      <c r="NM34" s="107"/>
      <c r="NN34" s="107"/>
      <c r="NO34" s="107"/>
      <c r="NP34" s="107"/>
      <c r="NQ34" s="107"/>
      <c r="NR34" s="107"/>
      <c r="NS34" s="107"/>
      <c r="NT34" s="107"/>
      <c r="NU34" s="107"/>
      <c r="NV34" s="107"/>
      <c r="NW34" s="107"/>
      <c r="NX34" s="107"/>
      <c r="NY34" s="107"/>
      <c r="NZ34" s="107"/>
      <c r="OA34" s="107"/>
      <c r="OB34" s="107"/>
      <c r="OC34" s="107"/>
      <c r="OD34" s="107"/>
      <c r="OE34" s="107"/>
      <c r="OF34" s="107"/>
      <c r="OG34" s="107"/>
      <c r="OH34" s="107"/>
      <c r="OI34" s="107"/>
      <c r="OJ34" s="107"/>
      <c r="OK34" s="107"/>
      <c r="OL34" s="107"/>
      <c r="OM34" s="107"/>
      <c r="ON34" s="107"/>
      <c r="OO34" s="107"/>
      <c r="OP34" s="107"/>
      <c r="OQ34" s="107"/>
      <c r="OR34" s="107"/>
      <c r="OS34" s="107"/>
      <c r="OT34" s="107"/>
      <c r="OU34" s="107"/>
      <c r="OV34" s="107"/>
      <c r="OW34" s="107"/>
      <c r="OX34" s="107"/>
      <c r="OY34" s="107"/>
      <c r="OZ34" s="107"/>
      <c r="PA34" s="107"/>
      <c r="PB34" s="107"/>
      <c r="PC34" s="107"/>
      <c r="PD34" s="107"/>
      <c r="PE34" s="107"/>
      <c r="PF34" s="107"/>
      <c r="PG34" s="107"/>
      <c r="PH34" s="107"/>
      <c r="PI34" s="107"/>
      <c r="PJ34" s="107"/>
      <c r="PK34" s="107"/>
      <c r="PL34" s="107"/>
      <c r="PM34" s="107"/>
      <c r="PN34" s="107"/>
      <c r="PO34" s="107"/>
      <c r="PP34" s="107"/>
      <c r="PQ34" s="107"/>
      <c r="PR34" s="107"/>
      <c r="PS34" s="107"/>
      <c r="PT34" s="107"/>
      <c r="PU34" s="107"/>
      <c r="PV34" s="107"/>
      <c r="PW34" s="107"/>
      <c r="PX34" s="107"/>
      <c r="PY34" s="107"/>
      <c r="PZ34" s="107"/>
      <c r="QA34" s="107"/>
      <c r="QB34" s="107"/>
      <c r="QC34" s="107"/>
      <c r="QD34" s="107"/>
      <c r="QE34" s="107"/>
      <c r="QF34" s="107"/>
      <c r="QG34" s="107"/>
      <c r="QH34" s="107"/>
      <c r="QI34" s="107"/>
      <c r="QJ34" s="107"/>
      <c r="QK34" s="107"/>
      <c r="QL34" s="107"/>
      <c r="QM34" s="107"/>
      <c r="QN34" s="107"/>
      <c r="QO34" s="107"/>
      <c r="QP34" s="107"/>
      <c r="QQ34" s="107"/>
      <c r="QR34" s="107"/>
      <c r="QS34" s="107"/>
      <c r="QT34" s="107"/>
      <c r="QU34" s="107"/>
      <c r="QV34" s="107"/>
      <c r="QW34" s="107"/>
      <c r="QX34" s="107"/>
      <c r="QY34" s="107"/>
      <c r="QZ34" s="107"/>
      <c r="RA34" s="107"/>
      <c r="RB34" s="107"/>
      <c r="RC34" s="107"/>
      <c r="RD34" s="107"/>
      <c r="RE34" s="107"/>
      <c r="RF34" s="107"/>
      <c r="RG34" s="107"/>
      <c r="RH34" s="107"/>
      <c r="RI34" s="107"/>
      <c r="RJ34" s="107"/>
      <c r="RK34" s="107"/>
      <c r="RL34" s="107"/>
      <c r="RM34" s="107"/>
      <c r="RN34" s="107"/>
      <c r="RO34" s="107"/>
      <c r="RP34" s="107"/>
      <c r="RQ34" s="107"/>
      <c r="RR34" s="107"/>
      <c r="RS34" s="107"/>
      <c r="RT34" s="107"/>
      <c r="RU34" s="107"/>
      <c r="RV34" s="107"/>
      <c r="RW34" s="107"/>
      <c r="RX34" s="107"/>
      <c r="RY34" s="107"/>
      <c r="RZ34" s="107"/>
      <c r="SA34" s="107"/>
      <c r="SB34" s="107"/>
      <c r="SC34" s="107"/>
      <c r="SD34" s="107"/>
      <c r="SE34" s="107"/>
      <c r="SF34" s="107"/>
      <c r="SG34" s="107"/>
      <c r="SH34" s="107"/>
      <c r="SI34" s="107"/>
      <c r="SJ34" s="107"/>
      <c r="SK34" s="107"/>
      <c r="SL34" s="107"/>
      <c r="SM34" s="107"/>
      <c r="SN34" s="107"/>
      <c r="SO34" s="107"/>
      <c r="SP34" s="107"/>
      <c r="SQ34" s="107"/>
      <c r="SR34" s="107"/>
      <c r="SS34" s="107"/>
      <c r="ST34" s="107"/>
      <c r="SU34" s="107"/>
      <c r="SV34" s="107"/>
      <c r="SW34" s="107"/>
      <c r="SX34" s="107"/>
      <c r="SY34" s="107"/>
      <c r="SZ34" s="107"/>
      <c r="TA34" s="107"/>
      <c r="TB34" s="107"/>
      <c r="TC34" s="107"/>
      <c r="TD34" s="107"/>
      <c r="TE34" s="107"/>
      <c r="TF34" s="107"/>
      <c r="TG34" s="107"/>
      <c r="TH34" s="107"/>
      <c r="TI34" s="107"/>
      <c r="TJ34" s="107"/>
      <c r="TK34" s="107"/>
      <c r="TL34" s="107"/>
      <c r="TM34" s="107"/>
      <c r="TN34" s="107"/>
      <c r="TO34" s="107"/>
      <c r="TP34" s="107"/>
      <c r="TQ34" s="107"/>
      <c r="TR34" s="107"/>
      <c r="TS34" s="107"/>
      <c r="TT34" s="107"/>
      <c r="TU34" s="107"/>
      <c r="TV34" s="107"/>
      <c r="TW34" s="107"/>
      <c r="TX34" s="107"/>
      <c r="TY34" s="107"/>
      <c r="TZ34" s="107"/>
      <c r="UA34" s="107"/>
      <c r="UB34" s="107"/>
      <c r="UC34" s="107"/>
      <c r="UD34" s="107"/>
      <c r="UE34" s="107"/>
      <c r="UF34" s="107"/>
      <c r="UG34" s="107"/>
      <c r="UH34" s="107"/>
      <c r="UI34" s="107"/>
      <c r="UJ34" s="107"/>
      <c r="UK34" s="107"/>
      <c r="UL34" s="107"/>
      <c r="UM34" s="107"/>
      <c r="UN34" s="107"/>
      <c r="UO34" s="107"/>
      <c r="UP34" s="107"/>
      <c r="UQ34" s="107"/>
      <c r="UR34" s="107"/>
      <c r="US34" s="107"/>
      <c r="UT34" s="107"/>
      <c r="UU34" s="107"/>
      <c r="UV34" s="107"/>
      <c r="UW34" s="107"/>
      <c r="UX34" s="107"/>
      <c r="UY34" s="107"/>
      <c r="UZ34" s="107"/>
      <c r="VA34" s="107"/>
      <c r="VB34" s="107"/>
      <c r="VC34" s="107"/>
      <c r="VD34" s="107"/>
      <c r="VE34" s="107"/>
      <c r="VF34" s="107"/>
      <c r="VG34" s="107"/>
      <c r="VH34" s="107"/>
      <c r="VI34" s="107"/>
      <c r="VJ34" s="107"/>
      <c r="VK34" s="107"/>
      <c r="VL34" s="107"/>
      <c r="VM34" s="107"/>
      <c r="VN34" s="107"/>
      <c r="VO34" s="107"/>
      <c r="VP34" s="107"/>
      <c r="VQ34" s="107"/>
      <c r="VR34" s="107"/>
      <c r="VS34" s="107"/>
      <c r="VT34" s="107"/>
      <c r="VU34" s="107"/>
      <c r="VV34" s="107"/>
      <c r="VW34" s="107"/>
      <c r="VX34" s="107"/>
      <c r="VY34" s="107"/>
      <c r="VZ34" s="107"/>
      <c r="WA34" s="107"/>
      <c r="WB34" s="107"/>
      <c r="WC34" s="107"/>
      <c r="WD34" s="107"/>
      <c r="WE34" s="107"/>
      <c r="WF34" s="107"/>
      <c r="WG34" s="107"/>
      <c r="WH34" s="107"/>
      <c r="WI34" s="107"/>
      <c r="WJ34" s="107"/>
      <c r="WK34" s="107"/>
      <c r="WL34" s="107"/>
      <c r="WM34" s="107"/>
      <c r="WN34" s="107"/>
      <c r="WO34" s="107"/>
      <c r="WP34" s="107"/>
      <c r="WQ34" s="107"/>
      <c r="WR34" s="107"/>
      <c r="WS34" s="107"/>
      <c r="WT34" s="107"/>
      <c r="WU34" s="107"/>
      <c r="WV34" s="107"/>
      <c r="WW34" s="107"/>
      <c r="WX34" s="107"/>
      <c r="WY34" s="107"/>
      <c r="WZ34" s="107"/>
      <c r="XA34" s="107"/>
      <c r="XB34" s="107"/>
      <c r="XC34" s="107"/>
      <c r="XD34" s="107"/>
      <c r="XE34" s="107"/>
      <c r="XF34" s="107"/>
      <c r="XG34" s="107"/>
      <c r="XH34" s="107"/>
      <c r="XI34" s="107"/>
      <c r="XJ34" s="107"/>
      <c r="XK34" s="107"/>
      <c r="XL34" s="107"/>
      <c r="XM34" s="107"/>
      <c r="XN34" s="107"/>
      <c r="XO34" s="107"/>
      <c r="XP34" s="107"/>
      <c r="XQ34" s="107"/>
      <c r="XR34" s="107"/>
      <c r="XS34" s="107"/>
      <c r="XT34" s="107"/>
      <c r="XU34" s="107"/>
      <c r="XV34" s="107"/>
      <c r="XW34" s="107"/>
      <c r="XX34" s="107"/>
      <c r="XY34" s="107"/>
      <c r="XZ34" s="107"/>
      <c r="YA34" s="107"/>
      <c r="YB34" s="107"/>
      <c r="YC34" s="107"/>
      <c r="YD34" s="107"/>
      <c r="YE34" s="107"/>
      <c r="YF34" s="107"/>
      <c r="YG34" s="107"/>
      <c r="YH34" s="107"/>
      <c r="YI34" s="107"/>
      <c r="YJ34" s="107"/>
      <c r="YK34" s="107"/>
      <c r="YL34" s="107"/>
      <c r="YM34" s="107"/>
      <c r="YN34" s="107"/>
      <c r="YO34" s="107"/>
      <c r="YP34" s="107"/>
      <c r="YQ34" s="107"/>
      <c r="YR34" s="107"/>
      <c r="YS34" s="107"/>
      <c r="YT34" s="107"/>
      <c r="YU34" s="107"/>
      <c r="YV34" s="107"/>
      <c r="YW34" s="107"/>
      <c r="YX34" s="107"/>
      <c r="YY34" s="107"/>
      <c r="YZ34" s="107"/>
      <c r="ZA34" s="107"/>
      <c r="ZB34" s="107"/>
      <c r="ZC34" s="107"/>
      <c r="ZD34" s="107"/>
      <c r="ZE34" s="107"/>
      <c r="ZF34" s="107"/>
      <c r="ZG34" s="107"/>
      <c r="ZH34" s="107"/>
      <c r="ZI34" s="107"/>
      <c r="ZJ34" s="107"/>
      <c r="ZK34" s="107"/>
      <c r="ZL34" s="107"/>
      <c r="ZM34" s="107"/>
      <c r="ZN34" s="107"/>
      <c r="ZO34" s="107"/>
      <c r="ZP34" s="107"/>
      <c r="ZQ34" s="107"/>
      <c r="ZR34" s="107"/>
      <c r="ZS34" s="107"/>
      <c r="ZT34" s="107"/>
      <c r="ZU34" s="107"/>
      <c r="ZV34" s="107"/>
      <c r="ZW34" s="107"/>
      <c r="ZX34" s="107"/>
      <c r="ZY34" s="107"/>
      <c r="ZZ34" s="107"/>
      <c r="AAA34" s="107"/>
      <c r="AAB34" s="107"/>
      <c r="AAC34" s="107"/>
      <c r="AAD34" s="107"/>
      <c r="AAE34" s="107"/>
      <c r="AAF34" s="107"/>
      <c r="AAG34" s="107"/>
      <c r="AAH34" s="107"/>
      <c r="AAI34" s="107"/>
      <c r="AAJ34" s="107"/>
      <c r="AAK34" s="107"/>
      <c r="AAL34" s="107"/>
      <c r="AAM34" s="107"/>
      <c r="AAN34" s="107"/>
      <c r="AAO34" s="107"/>
      <c r="AAP34" s="107"/>
      <c r="AAQ34" s="107"/>
      <c r="AAR34" s="107"/>
      <c r="AAS34" s="107"/>
      <c r="AAT34" s="107"/>
      <c r="AAU34" s="107"/>
      <c r="AAV34" s="107"/>
      <c r="AAW34" s="107"/>
      <c r="AAX34" s="107"/>
      <c r="AAY34" s="107"/>
      <c r="AAZ34" s="107"/>
      <c r="ABA34" s="107"/>
      <c r="ABB34" s="107"/>
      <c r="ABC34" s="107"/>
      <c r="ABD34" s="107"/>
      <c r="ABE34" s="107"/>
      <c r="ABF34" s="107"/>
      <c r="ABG34" s="107"/>
      <c r="ABH34" s="107"/>
      <c r="ABI34" s="107"/>
      <c r="ABJ34" s="107"/>
      <c r="ABK34" s="107"/>
      <c r="ABL34" s="107"/>
      <c r="ABM34" s="107"/>
      <c r="ABN34" s="107"/>
      <c r="ABO34" s="107"/>
      <c r="ABP34" s="107"/>
    </row>
    <row r="35" spans="1:744" ht="14" x14ac:dyDescent="0.15">
      <c r="A35" s="81" t="s">
        <v>187</v>
      </c>
      <c r="B35" s="32"/>
      <c r="C35" s="102">
        <v>0.5</v>
      </c>
      <c r="D35" s="32"/>
      <c r="E35" s="32"/>
      <c r="F35" s="32"/>
      <c r="G35" s="32"/>
      <c r="H35" s="32"/>
      <c r="I35" s="32"/>
      <c r="J35" s="32"/>
      <c r="K35" s="32"/>
      <c r="L35" s="32"/>
      <c r="M35" s="32"/>
      <c r="N35" s="32"/>
      <c r="O35" s="32"/>
      <c r="P35" s="32"/>
      <c r="Q35" s="32"/>
      <c r="R35" s="32"/>
      <c r="S35" s="32"/>
      <c r="T35" s="82"/>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c r="IV35" s="107"/>
      <c r="IW35" s="107"/>
      <c r="IX35" s="107"/>
      <c r="IY35" s="107"/>
      <c r="IZ35" s="107"/>
      <c r="JA35" s="107"/>
      <c r="JB35" s="107"/>
      <c r="JC35" s="107"/>
      <c r="JD35" s="107"/>
      <c r="JE35" s="107"/>
      <c r="JF35" s="107"/>
      <c r="JG35" s="107"/>
      <c r="JH35" s="107"/>
      <c r="JI35" s="107"/>
      <c r="JJ35" s="107"/>
      <c r="JK35" s="107"/>
      <c r="JL35" s="107"/>
      <c r="JM35" s="107"/>
      <c r="JN35" s="107"/>
      <c r="JO35" s="107"/>
      <c r="JP35" s="107"/>
      <c r="JQ35" s="107"/>
      <c r="JR35" s="107"/>
      <c r="JS35" s="107"/>
      <c r="JT35" s="107"/>
      <c r="JU35" s="107"/>
      <c r="JV35" s="107"/>
      <c r="JW35" s="107"/>
      <c r="JX35" s="107"/>
      <c r="JY35" s="107"/>
      <c r="JZ35" s="107"/>
      <c r="KA35" s="107"/>
      <c r="KB35" s="107"/>
      <c r="KC35" s="107"/>
      <c r="KD35" s="107"/>
      <c r="KE35" s="107"/>
      <c r="KF35" s="107"/>
      <c r="KG35" s="107"/>
      <c r="KH35" s="107"/>
      <c r="KI35" s="107"/>
      <c r="KJ35" s="107"/>
      <c r="KK35" s="107"/>
      <c r="KL35" s="107"/>
      <c r="KM35" s="107"/>
      <c r="KN35" s="107"/>
      <c r="KO35" s="107"/>
      <c r="KP35" s="107"/>
      <c r="KQ35" s="107"/>
      <c r="KR35" s="107"/>
      <c r="KS35" s="107"/>
      <c r="KT35" s="107"/>
      <c r="KU35" s="107"/>
      <c r="KV35" s="107"/>
      <c r="KW35" s="107"/>
      <c r="KX35" s="107"/>
      <c r="KY35" s="107"/>
      <c r="KZ35" s="107"/>
      <c r="LA35" s="107"/>
      <c r="LB35" s="107"/>
      <c r="LC35" s="107"/>
      <c r="LD35" s="107"/>
      <c r="LE35" s="107"/>
      <c r="LF35" s="107"/>
      <c r="LG35" s="107"/>
      <c r="LH35" s="107"/>
      <c r="LI35" s="107"/>
      <c r="LJ35" s="107"/>
      <c r="LK35" s="107"/>
      <c r="LL35" s="107"/>
      <c r="LM35" s="107"/>
      <c r="LN35" s="107"/>
      <c r="LO35" s="107"/>
      <c r="LP35" s="107"/>
      <c r="LQ35" s="107"/>
      <c r="LR35" s="107"/>
      <c r="LS35" s="107"/>
      <c r="LT35" s="107"/>
      <c r="LU35" s="107"/>
      <c r="LV35" s="107"/>
      <c r="LW35" s="107"/>
      <c r="LX35" s="107"/>
      <c r="LY35" s="107"/>
      <c r="LZ35" s="107"/>
      <c r="MA35" s="107"/>
      <c r="MB35" s="107"/>
      <c r="MC35" s="107"/>
      <c r="MD35" s="107"/>
      <c r="ME35" s="107"/>
      <c r="MF35" s="107"/>
      <c r="MG35" s="107"/>
      <c r="MH35" s="107"/>
      <c r="MI35" s="107"/>
      <c r="MJ35" s="107"/>
      <c r="MK35" s="107"/>
      <c r="ML35" s="107"/>
      <c r="MM35" s="107"/>
      <c r="MN35" s="107"/>
      <c r="MO35" s="107"/>
      <c r="MP35" s="107"/>
      <c r="MQ35" s="107"/>
      <c r="MR35" s="107"/>
      <c r="MS35" s="107"/>
      <c r="MT35" s="107"/>
      <c r="MU35" s="107"/>
      <c r="MV35" s="107"/>
      <c r="MW35" s="107"/>
      <c r="MX35" s="107"/>
      <c r="MY35" s="107"/>
      <c r="MZ35" s="107"/>
      <c r="NA35" s="107"/>
      <c r="NB35" s="107"/>
      <c r="NC35" s="107"/>
      <c r="ND35" s="107"/>
      <c r="NE35" s="107"/>
      <c r="NF35" s="107"/>
      <c r="NG35" s="107"/>
      <c r="NH35" s="107"/>
      <c r="NI35" s="107"/>
      <c r="NJ35" s="107"/>
      <c r="NK35" s="107"/>
      <c r="NL35" s="107"/>
      <c r="NM35" s="107"/>
      <c r="NN35" s="107"/>
      <c r="NO35" s="107"/>
      <c r="NP35" s="107"/>
      <c r="NQ35" s="107"/>
      <c r="NR35" s="107"/>
      <c r="NS35" s="107"/>
      <c r="NT35" s="107"/>
      <c r="NU35" s="107"/>
      <c r="NV35" s="107"/>
      <c r="NW35" s="107"/>
      <c r="NX35" s="107"/>
      <c r="NY35" s="107"/>
      <c r="NZ35" s="107"/>
      <c r="OA35" s="107"/>
      <c r="OB35" s="107"/>
      <c r="OC35" s="107"/>
      <c r="OD35" s="107"/>
      <c r="OE35" s="107"/>
      <c r="OF35" s="107"/>
      <c r="OG35" s="107"/>
      <c r="OH35" s="107"/>
      <c r="OI35" s="107"/>
      <c r="OJ35" s="107"/>
      <c r="OK35" s="107"/>
      <c r="OL35" s="107"/>
      <c r="OM35" s="107"/>
      <c r="ON35" s="107"/>
      <c r="OO35" s="107"/>
      <c r="OP35" s="107"/>
      <c r="OQ35" s="107"/>
      <c r="OR35" s="107"/>
      <c r="OS35" s="107"/>
      <c r="OT35" s="107"/>
      <c r="OU35" s="107"/>
      <c r="OV35" s="107"/>
      <c r="OW35" s="107"/>
      <c r="OX35" s="107"/>
      <c r="OY35" s="107"/>
      <c r="OZ35" s="107"/>
      <c r="PA35" s="107"/>
      <c r="PB35" s="107"/>
      <c r="PC35" s="107"/>
      <c r="PD35" s="107"/>
      <c r="PE35" s="107"/>
      <c r="PF35" s="107"/>
      <c r="PG35" s="107"/>
      <c r="PH35" s="107"/>
      <c r="PI35" s="107"/>
      <c r="PJ35" s="107"/>
      <c r="PK35" s="107"/>
      <c r="PL35" s="107"/>
      <c r="PM35" s="107"/>
      <c r="PN35" s="107"/>
      <c r="PO35" s="107"/>
      <c r="PP35" s="107"/>
      <c r="PQ35" s="107"/>
      <c r="PR35" s="107"/>
      <c r="PS35" s="107"/>
      <c r="PT35" s="107"/>
      <c r="PU35" s="107"/>
      <c r="PV35" s="107"/>
      <c r="PW35" s="107"/>
      <c r="PX35" s="107"/>
      <c r="PY35" s="107"/>
      <c r="PZ35" s="107"/>
      <c r="QA35" s="107"/>
      <c r="QB35" s="107"/>
      <c r="QC35" s="107"/>
      <c r="QD35" s="107"/>
      <c r="QE35" s="107"/>
      <c r="QF35" s="107"/>
      <c r="QG35" s="107"/>
      <c r="QH35" s="107"/>
      <c r="QI35" s="107"/>
      <c r="QJ35" s="107"/>
      <c r="QK35" s="107"/>
      <c r="QL35" s="107"/>
      <c r="QM35" s="107"/>
      <c r="QN35" s="107"/>
      <c r="QO35" s="107"/>
      <c r="QP35" s="107"/>
      <c r="QQ35" s="107"/>
      <c r="QR35" s="107"/>
      <c r="QS35" s="107"/>
      <c r="QT35" s="107"/>
      <c r="QU35" s="107"/>
      <c r="QV35" s="107"/>
      <c r="QW35" s="107"/>
      <c r="QX35" s="107"/>
      <c r="QY35" s="107"/>
      <c r="QZ35" s="107"/>
      <c r="RA35" s="107"/>
      <c r="RB35" s="107"/>
      <c r="RC35" s="107"/>
      <c r="RD35" s="107"/>
      <c r="RE35" s="107"/>
      <c r="RF35" s="107"/>
      <c r="RG35" s="107"/>
      <c r="RH35" s="107"/>
      <c r="RI35" s="107"/>
      <c r="RJ35" s="107"/>
      <c r="RK35" s="107"/>
      <c r="RL35" s="107"/>
      <c r="RM35" s="107"/>
      <c r="RN35" s="107"/>
      <c r="RO35" s="107"/>
      <c r="RP35" s="107"/>
      <c r="RQ35" s="107"/>
      <c r="RR35" s="107"/>
      <c r="RS35" s="107"/>
      <c r="RT35" s="107"/>
      <c r="RU35" s="107"/>
      <c r="RV35" s="107"/>
      <c r="RW35" s="107"/>
      <c r="RX35" s="107"/>
      <c r="RY35" s="107"/>
      <c r="RZ35" s="107"/>
      <c r="SA35" s="107"/>
      <c r="SB35" s="107"/>
      <c r="SC35" s="107"/>
      <c r="SD35" s="107"/>
      <c r="SE35" s="107"/>
      <c r="SF35" s="107"/>
      <c r="SG35" s="107"/>
      <c r="SH35" s="107"/>
      <c r="SI35" s="107"/>
      <c r="SJ35" s="107"/>
      <c r="SK35" s="107"/>
      <c r="SL35" s="107"/>
      <c r="SM35" s="107"/>
      <c r="SN35" s="107"/>
      <c r="SO35" s="107"/>
      <c r="SP35" s="107"/>
      <c r="SQ35" s="107"/>
      <c r="SR35" s="107"/>
      <c r="SS35" s="107"/>
      <c r="ST35" s="107"/>
      <c r="SU35" s="107"/>
      <c r="SV35" s="107"/>
      <c r="SW35" s="107"/>
      <c r="SX35" s="107"/>
      <c r="SY35" s="107"/>
      <c r="SZ35" s="107"/>
      <c r="TA35" s="107"/>
      <c r="TB35" s="107"/>
      <c r="TC35" s="107"/>
      <c r="TD35" s="107"/>
      <c r="TE35" s="107"/>
      <c r="TF35" s="107"/>
      <c r="TG35" s="107"/>
      <c r="TH35" s="107"/>
      <c r="TI35" s="107"/>
      <c r="TJ35" s="107"/>
      <c r="TK35" s="107"/>
      <c r="TL35" s="107"/>
      <c r="TM35" s="107"/>
      <c r="TN35" s="107"/>
      <c r="TO35" s="107"/>
      <c r="TP35" s="107"/>
      <c r="TQ35" s="107"/>
      <c r="TR35" s="107"/>
      <c r="TS35" s="107"/>
      <c r="TT35" s="107"/>
      <c r="TU35" s="107"/>
      <c r="TV35" s="107"/>
      <c r="TW35" s="107"/>
      <c r="TX35" s="107"/>
      <c r="TY35" s="107"/>
      <c r="TZ35" s="107"/>
      <c r="UA35" s="107"/>
      <c r="UB35" s="107"/>
      <c r="UC35" s="107"/>
      <c r="UD35" s="107"/>
      <c r="UE35" s="107"/>
      <c r="UF35" s="107"/>
      <c r="UG35" s="107"/>
      <c r="UH35" s="107"/>
      <c r="UI35" s="107"/>
      <c r="UJ35" s="107"/>
      <c r="UK35" s="107"/>
      <c r="UL35" s="107"/>
      <c r="UM35" s="107"/>
      <c r="UN35" s="107"/>
      <c r="UO35" s="107"/>
      <c r="UP35" s="107"/>
      <c r="UQ35" s="107"/>
      <c r="UR35" s="107"/>
      <c r="US35" s="107"/>
      <c r="UT35" s="107"/>
      <c r="UU35" s="107"/>
      <c r="UV35" s="107"/>
      <c r="UW35" s="107"/>
      <c r="UX35" s="107"/>
      <c r="UY35" s="107"/>
      <c r="UZ35" s="107"/>
      <c r="VA35" s="107"/>
      <c r="VB35" s="107"/>
      <c r="VC35" s="107"/>
      <c r="VD35" s="107"/>
      <c r="VE35" s="107"/>
      <c r="VF35" s="107"/>
      <c r="VG35" s="107"/>
      <c r="VH35" s="107"/>
      <c r="VI35" s="107"/>
      <c r="VJ35" s="107"/>
      <c r="VK35" s="107"/>
      <c r="VL35" s="107"/>
      <c r="VM35" s="107"/>
      <c r="VN35" s="107"/>
      <c r="VO35" s="107"/>
      <c r="VP35" s="107"/>
      <c r="VQ35" s="107"/>
      <c r="VR35" s="107"/>
      <c r="VS35" s="107"/>
      <c r="VT35" s="107"/>
      <c r="VU35" s="107"/>
      <c r="VV35" s="107"/>
      <c r="VW35" s="107"/>
      <c r="VX35" s="107"/>
      <c r="VY35" s="107"/>
      <c r="VZ35" s="107"/>
      <c r="WA35" s="107"/>
      <c r="WB35" s="107"/>
      <c r="WC35" s="107"/>
      <c r="WD35" s="107"/>
      <c r="WE35" s="107"/>
      <c r="WF35" s="107"/>
      <c r="WG35" s="107"/>
      <c r="WH35" s="107"/>
      <c r="WI35" s="107"/>
      <c r="WJ35" s="107"/>
      <c r="WK35" s="107"/>
      <c r="WL35" s="107"/>
      <c r="WM35" s="107"/>
      <c r="WN35" s="107"/>
      <c r="WO35" s="107"/>
      <c r="WP35" s="107"/>
      <c r="WQ35" s="107"/>
      <c r="WR35" s="107"/>
      <c r="WS35" s="107"/>
      <c r="WT35" s="107"/>
      <c r="WU35" s="107"/>
      <c r="WV35" s="107"/>
      <c r="WW35" s="107"/>
      <c r="WX35" s="107"/>
      <c r="WY35" s="107"/>
      <c r="WZ35" s="107"/>
      <c r="XA35" s="107"/>
      <c r="XB35" s="107"/>
      <c r="XC35" s="107"/>
      <c r="XD35" s="107"/>
      <c r="XE35" s="107"/>
      <c r="XF35" s="107"/>
      <c r="XG35" s="107"/>
      <c r="XH35" s="107"/>
      <c r="XI35" s="107"/>
      <c r="XJ35" s="107"/>
      <c r="XK35" s="107"/>
      <c r="XL35" s="107"/>
      <c r="XM35" s="107"/>
      <c r="XN35" s="107"/>
      <c r="XO35" s="107"/>
      <c r="XP35" s="107"/>
      <c r="XQ35" s="107"/>
      <c r="XR35" s="107"/>
      <c r="XS35" s="107"/>
      <c r="XT35" s="107"/>
      <c r="XU35" s="107"/>
      <c r="XV35" s="107"/>
      <c r="XW35" s="107"/>
      <c r="XX35" s="107"/>
      <c r="XY35" s="107"/>
      <c r="XZ35" s="107"/>
      <c r="YA35" s="107"/>
      <c r="YB35" s="107"/>
      <c r="YC35" s="107"/>
      <c r="YD35" s="107"/>
      <c r="YE35" s="107"/>
      <c r="YF35" s="107"/>
      <c r="YG35" s="107"/>
      <c r="YH35" s="107"/>
      <c r="YI35" s="107"/>
      <c r="YJ35" s="107"/>
      <c r="YK35" s="107"/>
      <c r="YL35" s="107"/>
      <c r="YM35" s="107"/>
      <c r="YN35" s="107"/>
      <c r="YO35" s="107"/>
      <c r="YP35" s="107"/>
      <c r="YQ35" s="107"/>
      <c r="YR35" s="107"/>
      <c r="YS35" s="107"/>
      <c r="YT35" s="107"/>
      <c r="YU35" s="107"/>
      <c r="YV35" s="107"/>
      <c r="YW35" s="107"/>
      <c r="YX35" s="107"/>
      <c r="YY35" s="107"/>
      <c r="YZ35" s="107"/>
      <c r="ZA35" s="107"/>
      <c r="ZB35" s="107"/>
      <c r="ZC35" s="107"/>
      <c r="ZD35" s="107"/>
      <c r="ZE35" s="107"/>
      <c r="ZF35" s="107"/>
      <c r="ZG35" s="107"/>
      <c r="ZH35" s="107"/>
      <c r="ZI35" s="107"/>
      <c r="ZJ35" s="107"/>
      <c r="ZK35" s="107"/>
      <c r="ZL35" s="107"/>
      <c r="ZM35" s="107"/>
      <c r="ZN35" s="107"/>
      <c r="ZO35" s="107"/>
      <c r="ZP35" s="107"/>
      <c r="ZQ35" s="107"/>
      <c r="ZR35" s="107"/>
      <c r="ZS35" s="107"/>
      <c r="ZT35" s="107"/>
      <c r="ZU35" s="107"/>
      <c r="ZV35" s="107"/>
      <c r="ZW35" s="107"/>
      <c r="ZX35" s="107"/>
      <c r="ZY35" s="107"/>
      <c r="ZZ35" s="107"/>
      <c r="AAA35" s="107"/>
      <c r="AAB35" s="107"/>
      <c r="AAC35" s="107"/>
      <c r="AAD35" s="107"/>
      <c r="AAE35" s="107"/>
      <c r="AAF35" s="107"/>
      <c r="AAG35" s="107"/>
      <c r="AAH35" s="107"/>
      <c r="AAI35" s="107"/>
      <c r="AAJ35" s="107"/>
      <c r="AAK35" s="107"/>
      <c r="AAL35" s="107"/>
      <c r="AAM35" s="107"/>
      <c r="AAN35" s="107"/>
      <c r="AAO35" s="107"/>
      <c r="AAP35" s="107"/>
      <c r="AAQ35" s="107"/>
      <c r="AAR35" s="107"/>
      <c r="AAS35" s="107"/>
      <c r="AAT35" s="107"/>
      <c r="AAU35" s="107"/>
      <c r="AAV35" s="107"/>
      <c r="AAW35" s="107"/>
      <c r="AAX35" s="107"/>
      <c r="AAY35" s="107"/>
      <c r="AAZ35" s="107"/>
      <c r="ABA35" s="107"/>
      <c r="ABB35" s="107"/>
      <c r="ABC35" s="107"/>
      <c r="ABD35" s="107"/>
      <c r="ABE35" s="107"/>
      <c r="ABF35" s="107"/>
      <c r="ABG35" s="107"/>
      <c r="ABH35" s="107"/>
      <c r="ABI35" s="107"/>
      <c r="ABJ35" s="107"/>
      <c r="ABK35" s="107"/>
      <c r="ABL35" s="107"/>
      <c r="ABM35" s="107"/>
      <c r="ABN35" s="107"/>
      <c r="ABO35" s="107"/>
      <c r="ABP35" s="107"/>
    </row>
    <row r="36" spans="1:744" ht="14" x14ac:dyDescent="0.15">
      <c r="A36" s="81" t="s">
        <v>208</v>
      </c>
      <c r="B36" s="32"/>
      <c r="C36" s="102">
        <v>0.3</v>
      </c>
      <c r="D36" s="32"/>
      <c r="E36" s="32"/>
      <c r="F36" s="32"/>
      <c r="G36" s="32"/>
      <c r="H36" s="32"/>
      <c r="I36" s="32"/>
      <c r="J36" s="32"/>
      <c r="K36" s="32"/>
      <c r="L36" s="32"/>
      <c r="M36" s="32"/>
      <c r="N36" s="32"/>
      <c r="O36" s="32"/>
      <c r="P36" s="32"/>
      <c r="Q36" s="32"/>
      <c r="R36" s="32"/>
      <c r="S36" s="32"/>
      <c r="T36" s="82"/>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c r="IV36" s="107"/>
      <c r="IW36" s="107"/>
      <c r="IX36" s="107"/>
      <c r="IY36" s="107"/>
      <c r="IZ36" s="107"/>
      <c r="JA36" s="107"/>
      <c r="JB36" s="107"/>
      <c r="JC36" s="107"/>
      <c r="JD36" s="107"/>
      <c r="JE36" s="107"/>
      <c r="JF36" s="107"/>
      <c r="JG36" s="107"/>
      <c r="JH36" s="107"/>
      <c r="JI36" s="107"/>
      <c r="JJ36" s="107"/>
      <c r="JK36" s="107"/>
      <c r="JL36" s="107"/>
      <c r="JM36" s="107"/>
      <c r="JN36" s="107"/>
      <c r="JO36" s="107"/>
      <c r="JP36" s="107"/>
      <c r="JQ36" s="107"/>
      <c r="JR36" s="107"/>
      <c r="JS36" s="107"/>
      <c r="JT36" s="107"/>
      <c r="JU36" s="107"/>
      <c r="JV36" s="107"/>
      <c r="JW36" s="107"/>
      <c r="JX36" s="107"/>
      <c r="JY36" s="107"/>
      <c r="JZ36" s="107"/>
      <c r="KA36" s="107"/>
      <c r="KB36" s="107"/>
      <c r="KC36" s="107"/>
      <c r="KD36" s="107"/>
      <c r="KE36" s="107"/>
      <c r="KF36" s="107"/>
      <c r="KG36" s="107"/>
      <c r="KH36" s="107"/>
      <c r="KI36" s="107"/>
      <c r="KJ36" s="107"/>
      <c r="KK36" s="107"/>
      <c r="KL36" s="107"/>
      <c r="KM36" s="107"/>
      <c r="KN36" s="107"/>
      <c r="KO36" s="107"/>
      <c r="KP36" s="107"/>
      <c r="KQ36" s="107"/>
      <c r="KR36" s="107"/>
      <c r="KS36" s="107"/>
      <c r="KT36" s="107"/>
      <c r="KU36" s="107"/>
      <c r="KV36" s="107"/>
      <c r="KW36" s="107"/>
      <c r="KX36" s="107"/>
      <c r="KY36" s="107"/>
      <c r="KZ36" s="107"/>
      <c r="LA36" s="107"/>
      <c r="LB36" s="107"/>
      <c r="LC36" s="107"/>
      <c r="LD36" s="107"/>
      <c r="LE36" s="107"/>
      <c r="LF36" s="107"/>
      <c r="LG36" s="107"/>
      <c r="LH36" s="107"/>
      <c r="LI36" s="107"/>
      <c r="LJ36" s="107"/>
      <c r="LK36" s="107"/>
      <c r="LL36" s="107"/>
      <c r="LM36" s="107"/>
      <c r="LN36" s="107"/>
      <c r="LO36" s="107"/>
      <c r="LP36" s="107"/>
      <c r="LQ36" s="107"/>
      <c r="LR36" s="107"/>
      <c r="LS36" s="107"/>
      <c r="LT36" s="107"/>
      <c r="LU36" s="107"/>
      <c r="LV36" s="107"/>
      <c r="LW36" s="107"/>
      <c r="LX36" s="107"/>
      <c r="LY36" s="107"/>
      <c r="LZ36" s="107"/>
      <c r="MA36" s="107"/>
      <c r="MB36" s="107"/>
      <c r="MC36" s="107"/>
      <c r="MD36" s="107"/>
      <c r="ME36" s="107"/>
      <c r="MF36" s="107"/>
      <c r="MG36" s="107"/>
      <c r="MH36" s="107"/>
      <c r="MI36" s="107"/>
      <c r="MJ36" s="107"/>
      <c r="MK36" s="107"/>
      <c r="ML36" s="107"/>
      <c r="MM36" s="107"/>
      <c r="MN36" s="107"/>
      <c r="MO36" s="107"/>
      <c r="MP36" s="107"/>
      <c r="MQ36" s="107"/>
      <c r="MR36" s="107"/>
      <c r="MS36" s="107"/>
      <c r="MT36" s="107"/>
      <c r="MU36" s="107"/>
      <c r="MV36" s="107"/>
      <c r="MW36" s="107"/>
      <c r="MX36" s="107"/>
      <c r="MY36" s="107"/>
      <c r="MZ36" s="107"/>
      <c r="NA36" s="107"/>
      <c r="NB36" s="107"/>
      <c r="NC36" s="107"/>
      <c r="ND36" s="107"/>
      <c r="NE36" s="107"/>
      <c r="NF36" s="107"/>
      <c r="NG36" s="107"/>
      <c r="NH36" s="107"/>
      <c r="NI36" s="107"/>
      <c r="NJ36" s="107"/>
      <c r="NK36" s="107"/>
      <c r="NL36" s="107"/>
      <c r="NM36" s="107"/>
      <c r="NN36" s="107"/>
      <c r="NO36" s="107"/>
      <c r="NP36" s="107"/>
      <c r="NQ36" s="107"/>
      <c r="NR36" s="107"/>
      <c r="NS36" s="107"/>
      <c r="NT36" s="107"/>
      <c r="NU36" s="107"/>
      <c r="NV36" s="107"/>
      <c r="NW36" s="107"/>
      <c r="NX36" s="107"/>
      <c r="NY36" s="107"/>
      <c r="NZ36" s="107"/>
      <c r="OA36" s="107"/>
      <c r="OB36" s="107"/>
      <c r="OC36" s="107"/>
      <c r="OD36" s="107"/>
      <c r="OE36" s="107"/>
      <c r="OF36" s="107"/>
      <c r="OG36" s="107"/>
      <c r="OH36" s="107"/>
      <c r="OI36" s="107"/>
      <c r="OJ36" s="107"/>
      <c r="OK36" s="107"/>
      <c r="OL36" s="107"/>
      <c r="OM36" s="107"/>
      <c r="ON36" s="107"/>
      <c r="OO36" s="107"/>
      <c r="OP36" s="107"/>
      <c r="OQ36" s="107"/>
      <c r="OR36" s="107"/>
      <c r="OS36" s="107"/>
      <c r="OT36" s="107"/>
      <c r="OU36" s="107"/>
      <c r="OV36" s="107"/>
      <c r="OW36" s="107"/>
      <c r="OX36" s="107"/>
      <c r="OY36" s="107"/>
      <c r="OZ36" s="107"/>
      <c r="PA36" s="107"/>
      <c r="PB36" s="107"/>
      <c r="PC36" s="107"/>
      <c r="PD36" s="107"/>
      <c r="PE36" s="107"/>
      <c r="PF36" s="107"/>
      <c r="PG36" s="107"/>
      <c r="PH36" s="107"/>
      <c r="PI36" s="107"/>
      <c r="PJ36" s="107"/>
      <c r="PK36" s="107"/>
      <c r="PL36" s="107"/>
      <c r="PM36" s="107"/>
      <c r="PN36" s="107"/>
      <c r="PO36" s="107"/>
      <c r="PP36" s="107"/>
      <c r="PQ36" s="107"/>
      <c r="PR36" s="107"/>
      <c r="PS36" s="107"/>
      <c r="PT36" s="107"/>
      <c r="PU36" s="107"/>
      <c r="PV36" s="107"/>
      <c r="PW36" s="107"/>
      <c r="PX36" s="107"/>
      <c r="PY36" s="107"/>
      <c r="PZ36" s="107"/>
      <c r="QA36" s="107"/>
      <c r="QB36" s="107"/>
      <c r="QC36" s="107"/>
      <c r="QD36" s="107"/>
      <c r="QE36" s="107"/>
      <c r="QF36" s="107"/>
      <c r="QG36" s="107"/>
      <c r="QH36" s="107"/>
      <c r="QI36" s="107"/>
      <c r="QJ36" s="107"/>
      <c r="QK36" s="107"/>
      <c r="QL36" s="107"/>
      <c r="QM36" s="107"/>
      <c r="QN36" s="107"/>
      <c r="QO36" s="107"/>
      <c r="QP36" s="107"/>
      <c r="QQ36" s="107"/>
      <c r="QR36" s="107"/>
      <c r="QS36" s="107"/>
      <c r="QT36" s="107"/>
      <c r="QU36" s="107"/>
      <c r="QV36" s="107"/>
      <c r="QW36" s="107"/>
      <c r="QX36" s="107"/>
      <c r="QY36" s="107"/>
      <c r="QZ36" s="107"/>
      <c r="RA36" s="107"/>
      <c r="RB36" s="107"/>
      <c r="RC36" s="107"/>
      <c r="RD36" s="107"/>
      <c r="RE36" s="107"/>
      <c r="RF36" s="107"/>
      <c r="RG36" s="107"/>
      <c r="RH36" s="107"/>
      <c r="RI36" s="107"/>
      <c r="RJ36" s="107"/>
      <c r="RK36" s="107"/>
      <c r="RL36" s="107"/>
      <c r="RM36" s="107"/>
      <c r="RN36" s="107"/>
      <c r="RO36" s="107"/>
      <c r="RP36" s="107"/>
      <c r="RQ36" s="107"/>
      <c r="RR36" s="107"/>
      <c r="RS36" s="107"/>
      <c r="RT36" s="107"/>
      <c r="RU36" s="107"/>
      <c r="RV36" s="107"/>
      <c r="RW36" s="107"/>
      <c r="RX36" s="107"/>
      <c r="RY36" s="107"/>
      <c r="RZ36" s="107"/>
      <c r="SA36" s="107"/>
      <c r="SB36" s="107"/>
      <c r="SC36" s="107"/>
      <c r="SD36" s="107"/>
      <c r="SE36" s="107"/>
      <c r="SF36" s="107"/>
      <c r="SG36" s="107"/>
      <c r="SH36" s="107"/>
      <c r="SI36" s="107"/>
      <c r="SJ36" s="107"/>
      <c r="SK36" s="107"/>
      <c r="SL36" s="107"/>
      <c r="SM36" s="107"/>
      <c r="SN36" s="107"/>
      <c r="SO36" s="107"/>
      <c r="SP36" s="107"/>
      <c r="SQ36" s="107"/>
      <c r="SR36" s="107"/>
      <c r="SS36" s="107"/>
      <c r="ST36" s="107"/>
      <c r="SU36" s="107"/>
      <c r="SV36" s="107"/>
      <c r="SW36" s="107"/>
      <c r="SX36" s="107"/>
      <c r="SY36" s="107"/>
      <c r="SZ36" s="107"/>
      <c r="TA36" s="107"/>
      <c r="TB36" s="107"/>
      <c r="TC36" s="107"/>
      <c r="TD36" s="107"/>
      <c r="TE36" s="107"/>
      <c r="TF36" s="107"/>
      <c r="TG36" s="107"/>
      <c r="TH36" s="107"/>
      <c r="TI36" s="107"/>
      <c r="TJ36" s="107"/>
      <c r="TK36" s="107"/>
      <c r="TL36" s="107"/>
      <c r="TM36" s="107"/>
      <c r="TN36" s="107"/>
      <c r="TO36" s="107"/>
      <c r="TP36" s="107"/>
      <c r="TQ36" s="107"/>
      <c r="TR36" s="107"/>
      <c r="TS36" s="107"/>
      <c r="TT36" s="107"/>
      <c r="TU36" s="107"/>
      <c r="TV36" s="107"/>
      <c r="TW36" s="107"/>
      <c r="TX36" s="107"/>
      <c r="TY36" s="107"/>
      <c r="TZ36" s="107"/>
      <c r="UA36" s="107"/>
      <c r="UB36" s="107"/>
      <c r="UC36" s="107"/>
      <c r="UD36" s="107"/>
      <c r="UE36" s="107"/>
      <c r="UF36" s="107"/>
      <c r="UG36" s="107"/>
      <c r="UH36" s="107"/>
      <c r="UI36" s="107"/>
      <c r="UJ36" s="107"/>
      <c r="UK36" s="107"/>
      <c r="UL36" s="107"/>
      <c r="UM36" s="107"/>
      <c r="UN36" s="107"/>
      <c r="UO36" s="107"/>
      <c r="UP36" s="107"/>
      <c r="UQ36" s="107"/>
      <c r="UR36" s="107"/>
      <c r="US36" s="107"/>
      <c r="UT36" s="107"/>
      <c r="UU36" s="107"/>
      <c r="UV36" s="107"/>
      <c r="UW36" s="107"/>
      <c r="UX36" s="107"/>
      <c r="UY36" s="107"/>
      <c r="UZ36" s="107"/>
      <c r="VA36" s="107"/>
      <c r="VB36" s="107"/>
      <c r="VC36" s="107"/>
      <c r="VD36" s="107"/>
      <c r="VE36" s="107"/>
      <c r="VF36" s="107"/>
      <c r="VG36" s="107"/>
      <c r="VH36" s="107"/>
      <c r="VI36" s="107"/>
      <c r="VJ36" s="107"/>
      <c r="VK36" s="107"/>
      <c r="VL36" s="107"/>
      <c r="VM36" s="107"/>
      <c r="VN36" s="107"/>
      <c r="VO36" s="107"/>
      <c r="VP36" s="107"/>
      <c r="VQ36" s="107"/>
      <c r="VR36" s="107"/>
      <c r="VS36" s="107"/>
      <c r="VT36" s="107"/>
      <c r="VU36" s="107"/>
      <c r="VV36" s="107"/>
      <c r="VW36" s="107"/>
      <c r="VX36" s="107"/>
      <c r="VY36" s="107"/>
      <c r="VZ36" s="107"/>
      <c r="WA36" s="107"/>
      <c r="WB36" s="107"/>
      <c r="WC36" s="107"/>
      <c r="WD36" s="107"/>
      <c r="WE36" s="107"/>
      <c r="WF36" s="107"/>
      <c r="WG36" s="107"/>
      <c r="WH36" s="107"/>
      <c r="WI36" s="107"/>
      <c r="WJ36" s="107"/>
      <c r="WK36" s="107"/>
      <c r="WL36" s="107"/>
      <c r="WM36" s="107"/>
      <c r="WN36" s="107"/>
      <c r="WO36" s="107"/>
      <c r="WP36" s="107"/>
      <c r="WQ36" s="107"/>
      <c r="WR36" s="107"/>
      <c r="WS36" s="107"/>
      <c r="WT36" s="107"/>
      <c r="WU36" s="107"/>
      <c r="WV36" s="107"/>
      <c r="WW36" s="107"/>
      <c r="WX36" s="107"/>
      <c r="WY36" s="107"/>
      <c r="WZ36" s="107"/>
      <c r="XA36" s="107"/>
      <c r="XB36" s="107"/>
      <c r="XC36" s="107"/>
      <c r="XD36" s="107"/>
      <c r="XE36" s="107"/>
      <c r="XF36" s="107"/>
      <c r="XG36" s="107"/>
      <c r="XH36" s="107"/>
      <c r="XI36" s="107"/>
      <c r="XJ36" s="107"/>
      <c r="XK36" s="107"/>
      <c r="XL36" s="107"/>
      <c r="XM36" s="107"/>
      <c r="XN36" s="107"/>
      <c r="XO36" s="107"/>
      <c r="XP36" s="107"/>
      <c r="XQ36" s="107"/>
      <c r="XR36" s="107"/>
      <c r="XS36" s="107"/>
      <c r="XT36" s="107"/>
      <c r="XU36" s="107"/>
      <c r="XV36" s="107"/>
      <c r="XW36" s="107"/>
      <c r="XX36" s="107"/>
      <c r="XY36" s="107"/>
      <c r="XZ36" s="107"/>
      <c r="YA36" s="107"/>
      <c r="YB36" s="107"/>
      <c r="YC36" s="107"/>
      <c r="YD36" s="107"/>
      <c r="YE36" s="107"/>
      <c r="YF36" s="107"/>
      <c r="YG36" s="107"/>
      <c r="YH36" s="107"/>
      <c r="YI36" s="107"/>
      <c r="YJ36" s="107"/>
      <c r="YK36" s="107"/>
      <c r="YL36" s="107"/>
      <c r="YM36" s="107"/>
      <c r="YN36" s="107"/>
      <c r="YO36" s="107"/>
      <c r="YP36" s="107"/>
      <c r="YQ36" s="107"/>
      <c r="YR36" s="107"/>
      <c r="YS36" s="107"/>
      <c r="YT36" s="107"/>
      <c r="YU36" s="107"/>
      <c r="YV36" s="107"/>
      <c r="YW36" s="107"/>
      <c r="YX36" s="107"/>
      <c r="YY36" s="107"/>
      <c r="YZ36" s="107"/>
      <c r="ZA36" s="107"/>
      <c r="ZB36" s="107"/>
      <c r="ZC36" s="107"/>
      <c r="ZD36" s="107"/>
      <c r="ZE36" s="107"/>
      <c r="ZF36" s="107"/>
      <c r="ZG36" s="107"/>
      <c r="ZH36" s="107"/>
      <c r="ZI36" s="107"/>
      <c r="ZJ36" s="107"/>
      <c r="ZK36" s="107"/>
      <c r="ZL36" s="107"/>
      <c r="ZM36" s="107"/>
      <c r="ZN36" s="107"/>
      <c r="ZO36" s="107"/>
      <c r="ZP36" s="107"/>
      <c r="ZQ36" s="107"/>
      <c r="ZR36" s="107"/>
      <c r="ZS36" s="107"/>
      <c r="ZT36" s="107"/>
      <c r="ZU36" s="107"/>
      <c r="ZV36" s="107"/>
      <c r="ZW36" s="107"/>
      <c r="ZX36" s="107"/>
      <c r="ZY36" s="107"/>
      <c r="ZZ36" s="107"/>
      <c r="AAA36" s="107"/>
      <c r="AAB36" s="107"/>
      <c r="AAC36" s="107"/>
      <c r="AAD36" s="107"/>
      <c r="AAE36" s="107"/>
      <c r="AAF36" s="107"/>
      <c r="AAG36" s="107"/>
      <c r="AAH36" s="107"/>
      <c r="AAI36" s="107"/>
      <c r="AAJ36" s="107"/>
      <c r="AAK36" s="107"/>
      <c r="AAL36" s="107"/>
      <c r="AAM36" s="107"/>
      <c r="AAN36" s="107"/>
      <c r="AAO36" s="107"/>
      <c r="AAP36" s="107"/>
      <c r="AAQ36" s="107"/>
      <c r="AAR36" s="107"/>
      <c r="AAS36" s="107"/>
      <c r="AAT36" s="107"/>
      <c r="AAU36" s="107"/>
      <c r="AAV36" s="107"/>
      <c r="AAW36" s="107"/>
      <c r="AAX36" s="107"/>
      <c r="AAY36" s="107"/>
      <c r="AAZ36" s="107"/>
      <c r="ABA36" s="107"/>
      <c r="ABB36" s="107"/>
      <c r="ABC36" s="107"/>
      <c r="ABD36" s="107"/>
      <c r="ABE36" s="107"/>
      <c r="ABF36" s="107"/>
      <c r="ABG36" s="107"/>
      <c r="ABH36" s="107"/>
      <c r="ABI36" s="107"/>
      <c r="ABJ36" s="107"/>
      <c r="ABK36" s="107"/>
      <c r="ABL36" s="107"/>
      <c r="ABM36" s="107"/>
      <c r="ABN36" s="107"/>
      <c r="ABO36" s="107"/>
      <c r="ABP36" s="107"/>
    </row>
    <row r="37" spans="1:744" ht="14" x14ac:dyDescent="0.15">
      <c r="A37" s="81"/>
      <c r="B37" s="32"/>
      <c r="C37" s="32"/>
      <c r="D37" s="32"/>
      <c r="E37" s="32"/>
      <c r="F37" s="32"/>
      <c r="G37" s="32"/>
      <c r="H37" s="32"/>
      <c r="I37" s="32"/>
      <c r="J37" s="32"/>
      <c r="K37" s="32"/>
      <c r="L37" s="32"/>
      <c r="M37" s="32"/>
      <c r="N37" s="32"/>
      <c r="O37" s="32"/>
      <c r="P37" s="32"/>
      <c r="Q37" s="32"/>
      <c r="R37" s="32"/>
      <c r="S37" s="32"/>
      <c r="T37" s="82"/>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c r="IV37" s="107"/>
      <c r="IW37" s="107"/>
      <c r="IX37" s="107"/>
      <c r="IY37" s="107"/>
      <c r="IZ37" s="107"/>
      <c r="JA37" s="107"/>
      <c r="JB37" s="107"/>
      <c r="JC37" s="107"/>
      <c r="JD37" s="107"/>
      <c r="JE37" s="107"/>
      <c r="JF37" s="107"/>
      <c r="JG37" s="107"/>
      <c r="JH37" s="107"/>
      <c r="JI37" s="107"/>
      <c r="JJ37" s="107"/>
      <c r="JK37" s="107"/>
      <c r="JL37" s="107"/>
      <c r="JM37" s="107"/>
      <c r="JN37" s="107"/>
      <c r="JO37" s="107"/>
      <c r="JP37" s="107"/>
      <c r="JQ37" s="107"/>
      <c r="JR37" s="107"/>
      <c r="JS37" s="107"/>
      <c r="JT37" s="107"/>
      <c r="JU37" s="107"/>
      <c r="JV37" s="107"/>
      <c r="JW37" s="107"/>
      <c r="JX37" s="107"/>
      <c r="JY37" s="107"/>
      <c r="JZ37" s="107"/>
      <c r="KA37" s="107"/>
      <c r="KB37" s="107"/>
      <c r="KC37" s="107"/>
      <c r="KD37" s="107"/>
      <c r="KE37" s="107"/>
      <c r="KF37" s="107"/>
      <c r="KG37" s="107"/>
      <c r="KH37" s="107"/>
      <c r="KI37" s="107"/>
      <c r="KJ37" s="107"/>
      <c r="KK37" s="107"/>
      <c r="KL37" s="107"/>
      <c r="KM37" s="107"/>
      <c r="KN37" s="107"/>
      <c r="KO37" s="107"/>
      <c r="KP37" s="107"/>
      <c r="KQ37" s="107"/>
      <c r="KR37" s="107"/>
      <c r="KS37" s="107"/>
      <c r="KT37" s="107"/>
      <c r="KU37" s="107"/>
      <c r="KV37" s="107"/>
      <c r="KW37" s="107"/>
      <c r="KX37" s="107"/>
      <c r="KY37" s="107"/>
      <c r="KZ37" s="107"/>
      <c r="LA37" s="107"/>
      <c r="LB37" s="107"/>
      <c r="LC37" s="107"/>
      <c r="LD37" s="107"/>
      <c r="LE37" s="107"/>
      <c r="LF37" s="107"/>
      <c r="LG37" s="107"/>
      <c r="LH37" s="107"/>
      <c r="LI37" s="107"/>
      <c r="LJ37" s="107"/>
      <c r="LK37" s="107"/>
      <c r="LL37" s="107"/>
      <c r="LM37" s="107"/>
      <c r="LN37" s="107"/>
      <c r="LO37" s="107"/>
      <c r="LP37" s="107"/>
      <c r="LQ37" s="107"/>
      <c r="LR37" s="107"/>
      <c r="LS37" s="107"/>
      <c r="LT37" s="107"/>
      <c r="LU37" s="107"/>
      <c r="LV37" s="107"/>
      <c r="LW37" s="107"/>
      <c r="LX37" s="107"/>
      <c r="LY37" s="107"/>
      <c r="LZ37" s="107"/>
      <c r="MA37" s="107"/>
      <c r="MB37" s="107"/>
      <c r="MC37" s="107"/>
      <c r="MD37" s="107"/>
      <c r="ME37" s="107"/>
      <c r="MF37" s="107"/>
      <c r="MG37" s="107"/>
      <c r="MH37" s="107"/>
      <c r="MI37" s="107"/>
      <c r="MJ37" s="107"/>
      <c r="MK37" s="107"/>
      <c r="ML37" s="107"/>
      <c r="MM37" s="107"/>
      <c r="MN37" s="107"/>
      <c r="MO37" s="107"/>
      <c r="MP37" s="107"/>
      <c r="MQ37" s="107"/>
      <c r="MR37" s="107"/>
      <c r="MS37" s="107"/>
      <c r="MT37" s="107"/>
      <c r="MU37" s="107"/>
      <c r="MV37" s="107"/>
      <c r="MW37" s="107"/>
      <c r="MX37" s="107"/>
      <c r="MY37" s="107"/>
      <c r="MZ37" s="107"/>
      <c r="NA37" s="107"/>
      <c r="NB37" s="107"/>
      <c r="NC37" s="107"/>
      <c r="ND37" s="107"/>
      <c r="NE37" s="107"/>
      <c r="NF37" s="107"/>
      <c r="NG37" s="107"/>
      <c r="NH37" s="107"/>
      <c r="NI37" s="107"/>
      <c r="NJ37" s="107"/>
      <c r="NK37" s="107"/>
      <c r="NL37" s="107"/>
      <c r="NM37" s="107"/>
      <c r="NN37" s="107"/>
      <c r="NO37" s="107"/>
      <c r="NP37" s="107"/>
      <c r="NQ37" s="107"/>
      <c r="NR37" s="107"/>
      <c r="NS37" s="107"/>
      <c r="NT37" s="107"/>
      <c r="NU37" s="107"/>
      <c r="NV37" s="107"/>
      <c r="NW37" s="107"/>
      <c r="NX37" s="107"/>
      <c r="NY37" s="107"/>
      <c r="NZ37" s="107"/>
      <c r="OA37" s="107"/>
      <c r="OB37" s="107"/>
      <c r="OC37" s="107"/>
      <c r="OD37" s="107"/>
      <c r="OE37" s="107"/>
      <c r="OF37" s="107"/>
      <c r="OG37" s="107"/>
      <c r="OH37" s="107"/>
      <c r="OI37" s="107"/>
      <c r="OJ37" s="107"/>
      <c r="OK37" s="107"/>
      <c r="OL37" s="107"/>
      <c r="OM37" s="107"/>
      <c r="ON37" s="107"/>
      <c r="OO37" s="107"/>
      <c r="OP37" s="107"/>
      <c r="OQ37" s="107"/>
      <c r="OR37" s="107"/>
      <c r="OS37" s="107"/>
      <c r="OT37" s="107"/>
      <c r="OU37" s="107"/>
      <c r="OV37" s="107"/>
      <c r="OW37" s="107"/>
      <c r="OX37" s="107"/>
      <c r="OY37" s="107"/>
      <c r="OZ37" s="107"/>
      <c r="PA37" s="107"/>
      <c r="PB37" s="107"/>
      <c r="PC37" s="107"/>
      <c r="PD37" s="107"/>
      <c r="PE37" s="107"/>
      <c r="PF37" s="107"/>
      <c r="PG37" s="107"/>
      <c r="PH37" s="107"/>
      <c r="PI37" s="107"/>
      <c r="PJ37" s="107"/>
      <c r="PK37" s="107"/>
      <c r="PL37" s="107"/>
      <c r="PM37" s="107"/>
      <c r="PN37" s="107"/>
      <c r="PO37" s="107"/>
      <c r="PP37" s="107"/>
      <c r="PQ37" s="107"/>
      <c r="PR37" s="107"/>
      <c r="PS37" s="107"/>
      <c r="PT37" s="107"/>
      <c r="PU37" s="107"/>
      <c r="PV37" s="107"/>
      <c r="PW37" s="107"/>
      <c r="PX37" s="107"/>
      <c r="PY37" s="107"/>
      <c r="PZ37" s="107"/>
      <c r="QA37" s="107"/>
      <c r="QB37" s="107"/>
      <c r="QC37" s="107"/>
      <c r="QD37" s="107"/>
      <c r="QE37" s="107"/>
      <c r="QF37" s="107"/>
      <c r="QG37" s="107"/>
      <c r="QH37" s="107"/>
      <c r="QI37" s="107"/>
      <c r="QJ37" s="107"/>
      <c r="QK37" s="107"/>
      <c r="QL37" s="107"/>
      <c r="QM37" s="107"/>
      <c r="QN37" s="107"/>
      <c r="QO37" s="107"/>
      <c r="QP37" s="107"/>
      <c r="QQ37" s="107"/>
      <c r="QR37" s="107"/>
      <c r="QS37" s="107"/>
      <c r="QT37" s="107"/>
      <c r="QU37" s="107"/>
      <c r="QV37" s="107"/>
      <c r="QW37" s="107"/>
      <c r="QX37" s="107"/>
      <c r="QY37" s="107"/>
      <c r="QZ37" s="107"/>
      <c r="RA37" s="107"/>
      <c r="RB37" s="107"/>
      <c r="RC37" s="107"/>
      <c r="RD37" s="107"/>
      <c r="RE37" s="107"/>
      <c r="RF37" s="107"/>
      <c r="RG37" s="107"/>
      <c r="RH37" s="107"/>
      <c r="RI37" s="107"/>
      <c r="RJ37" s="107"/>
      <c r="RK37" s="107"/>
      <c r="RL37" s="107"/>
      <c r="RM37" s="107"/>
      <c r="RN37" s="107"/>
      <c r="RO37" s="107"/>
      <c r="RP37" s="107"/>
      <c r="RQ37" s="107"/>
      <c r="RR37" s="107"/>
      <c r="RS37" s="107"/>
      <c r="RT37" s="107"/>
      <c r="RU37" s="107"/>
      <c r="RV37" s="107"/>
      <c r="RW37" s="107"/>
      <c r="RX37" s="107"/>
      <c r="RY37" s="107"/>
      <c r="RZ37" s="107"/>
      <c r="SA37" s="107"/>
      <c r="SB37" s="107"/>
      <c r="SC37" s="107"/>
      <c r="SD37" s="107"/>
      <c r="SE37" s="107"/>
      <c r="SF37" s="107"/>
      <c r="SG37" s="107"/>
      <c r="SH37" s="107"/>
      <c r="SI37" s="107"/>
      <c r="SJ37" s="107"/>
      <c r="SK37" s="107"/>
      <c r="SL37" s="107"/>
      <c r="SM37" s="107"/>
      <c r="SN37" s="107"/>
      <c r="SO37" s="107"/>
      <c r="SP37" s="107"/>
      <c r="SQ37" s="107"/>
      <c r="SR37" s="107"/>
      <c r="SS37" s="107"/>
      <c r="ST37" s="107"/>
      <c r="SU37" s="107"/>
      <c r="SV37" s="107"/>
      <c r="SW37" s="107"/>
      <c r="SX37" s="107"/>
      <c r="SY37" s="107"/>
      <c r="SZ37" s="107"/>
      <c r="TA37" s="107"/>
      <c r="TB37" s="107"/>
      <c r="TC37" s="107"/>
      <c r="TD37" s="107"/>
      <c r="TE37" s="107"/>
      <c r="TF37" s="107"/>
      <c r="TG37" s="107"/>
      <c r="TH37" s="107"/>
      <c r="TI37" s="107"/>
      <c r="TJ37" s="107"/>
      <c r="TK37" s="107"/>
      <c r="TL37" s="107"/>
      <c r="TM37" s="107"/>
      <c r="TN37" s="107"/>
      <c r="TO37" s="107"/>
      <c r="TP37" s="107"/>
      <c r="TQ37" s="107"/>
      <c r="TR37" s="107"/>
      <c r="TS37" s="107"/>
      <c r="TT37" s="107"/>
      <c r="TU37" s="107"/>
      <c r="TV37" s="107"/>
      <c r="TW37" s="107"/>
      <c r="TX37" s="107"/>
      <c r="TY37" s="107"/>
      <c r="TZ37" s="107"/>
      <c r="UA37" s="107"/>
      <c r="UB37" s="107"/>
      <c r="UC37" s="107"/>
      <c r="UD37" s="107"/>
      <c r="UE37" s="107"/>
      <c r="UF37" s="107"/>
      <c r="UG37" s="107"/>
      <c r="UH37" s="107"/>
      <c r="UI37" s="107"/>
      <c r="UJ37" s="107"/>
      <c r="UK37" s="107"/>
      <c r="UL37" s="107"/>
      <c r="UM37" s="107"/>
      <c r="UN37" s="107"/>
      <c r="UO37" s="107"/>
      <c r="UP37" s="107"/>
      <c r="UQ37" s="107"/>
      <c r="UR37" s="107"/>
      <c r="US37" s="107"/>
      <c r="UT37" s="107"/>
      <c r="UU37" s="107"/>
      <c r="UV37" s="107"/>
      <c r="UW37" s="107"/>
      <c r="UX37" s="107"/>
      <c r="UY37" s="107"/>
      <c r="UZ37" s="107"/>
      <c r="VA37" s="107"/>
      <c r="VB37" s="107"/>
      <c r="VC37" s="107"/>
      <c r="VD37" s="107"/>
      <c r="VE37" s="107"/>
      <c r="VF37" s="107"/>
      <c r="VG37" s="107"/>
      <c r="VH37" s="107"/>
      <c r="VI37" s="107"/>
      <c r="VJ37" s="107"/>
      <c r="VK37" s="107"/>
      <c r="VL37" s="107"/>
      <c r="VM37" s="107"/>
      <c r="VN37" s="107"/>
      <c r="VO37" s="107"/>
      <c r="VP37" s="107"/>
      <c r="VQ37" s="107"/>
      <c r="VR37" s="107"/>
      <c r="VS37" s="107"/>
      <c r="VT37" s="107"/>
      <c r="VU37" s="107"/>
      <c r="VV37" s="107"/>
      <c r="VW37" s="107"/>
      <c r="VX37" s="107"/>
      <c r="VY37" s="107"/>
      <c r="VZ37" s="107"/>
      <c r="WA37" s="107"/>
      <c r="WB37" s="107"/>
      <c r="WC37" s="107"/>
      <c r="WD37" s="107"/>
      <c r="WE37" s="107"/>
      <c r="WF37" s="107"/>
      <c r="WG37" s="107"/>
      <c r="WH37" s="107"/>
      <c r="WI37" s="107"/>
      <c r="WJ37" s="107"/>
      <c r="WK37" s="107"/>
      <c r="WL37" s="107"/>
      <c r="WM37" s="107"/>
      <c r="WN37" s="107"/>
      <c r="WO37" s="107"/>
      <c r="WP37" s="107"/>
      <c r="WQ37" s="107"/>
      <c r="WR37" s="107"/>
      <c r="WS37" s="107"/>
      <c r="WT37" s="107"/>
      <c r="WU37" s="107"/>
      <c r="WV37" s="107"/>
      <c r="WW37" s="107"/>
      <c r="WX37" s="107"/>
      <c r="WY37" s="107"/>
      <c r="WZ37" s="107"/>
      <c r="XA37" s="107"/>
      <c r="XB37" s="107"/>
      <c r="XC37" s="107"/>
      <c r="XD37" s="107"/>
      <c r="XE37" s="107"/>
      <c r="XF37" s="107"/>
      <c r="XG37" s="107"/>
      <c r="XH37" s="107"/>
      <c r="XI37" s="107"/>
      <c r="XJ37" s="107"/>
      <c r="XK37" s="107"/>
      <c r="XL37" s="107"/>
      <c r="XM37" s="107"/>
      <c r="XN37" s="107"/>
      <c r="XO37" s="107"/>
      <c r="XP37" s="107"/>
      <c r="XQ37" s="107"/>
      <c r="XR37" s="107"/>
      <c r="XS37" s="107"/>
      <c r="XT37" s="107"/>
      <c r="XU37" s="107"/>
      <c r="XV37" s="107"/>
      <c r="XW37" s="107"/>
      <c r="XX37" s="107"/>
      <c r="XY37" s="107"/>
      <c r="XZ37" s="107"/>
      <c r="YA37" s="107"/>
      <c r="YB37" s="107"/>
      <c r="YC37" s="107"/>
      <c r="YD37" s="107"/>
      <c r="YE37" s="107"/>
      <c r="YF37" s="107"/>
      <c r="YG37" s="107"/>
      <c r="YH37" s="107"/>
      <c r="YI37" s="107"/>
      <c r="YJ37" s="107"/>
      <c r="YK37" s="107"/>
      <c r="YL37" s="107"/>
      <c r="YM37" s="107"/>
      <c r="YN37" s="107"/>
      <c r="YO37" s="107"/>
      <c r="YP37" s="107"/>
      <c r="YQ37" s="107"/>
      <c r="YR37" s="107"/>
      <c r="YS37" s="107"/>
      <c r="YT37" s="107"/>
      <c r="YU37" s="107"/>
      <c r="YV37" s="107"/>
      <c r="YW37" s="107"/>
      <c r="YX37" s="107"/>
      <c r="YY37" s="107"/>
      <c r="YZ37" s="107"/>
      <c r="ZA37" s="107"/>
      <c r="ZB37" s="107"/>
      <c r="ZC37" s="107"/>
      <c r="ZD37" s="107"/>
      <c r="ZE37" s="107"/>
      <c r="ZF37" s="107"/>
      <c r="ZG37" s="107"/>
      <c r="ZH37" s="107"/>
      <c r="ZI37" s="107"/>
      <c r="ZJ37" s="107"/>
      <c r="ZK37" s="107"/>
      <c r="ZL37" s="107"/>
      <c r="ZM37" s="107"/>
      <c r="ZN37" s="107"/>
      <c r="ZO37" s="107"/>
      <c r="ZP37" s="107"/>
      <c r="ZQ37" s="107"/>
      <c r="ZR37" s="107"/>
      <c r="ZS37" s="107"/>
      <c r="ZT37" s="107"/>
      <c r="ZU37" s="107"/>
      <c r="ZV37" s="107"/>
      <c r="ZW37" s="107"/>
      <c r="ZX37" s="107"/>
      <c r="ZY37" s="107"/>
      <c r="ZZ37" s="107"/>
      <c r="AAA37" s="107"/>
      <c r="AAB37" s="107"/>
      <c r="AAC37" s="107"/>
      <c r="AAD37" s="107"/>
      <c r="AAE37" s="107"/>
      <c r="AAF37" s="107"/>
      <c r="AAG37" s="107"/>
      <c r="AAH37" s="107"/>
      <c r="AAI37" s="107"/>
      <c r="AAJ37" s="107"/>
      <c r="AAK37" s="107"/>
      <c r="AAL37" s="107"/>
      <c r="AAM37" s="107"/>
      <c r="AAN37" s="107"/>
      <c r="AAO37" s="107"/>
      <c r="AAP37" s="107"/>
      <c r="AAQ37" s="107"/>
      <c r="AAR37" s="107"/>
      <c r="AAS37" s="107"/>
      <c r="AAT37" s="107"/>
      <c r="AAU37" s="107"/>
      <c r="AAV37" s="107"/>
      <c r="AAW37" s="107"/>
      <c r="AAX37" s="107"/>
      <c r="AAY37" s="107"/>
      <c r="AAZ37" s="107"/>
      <c r="ABA37" s="107"/>
      <c r="ABB37" s="107"/>
      <c r="ABC37" s="107"/>
      <c r="ABD37" s="107"/>
      <c r="ABE37" s="107"/>
      <c r="ABF37" s="107"/>
      <c r="ABG37" s="107"/>
      <c r="ABH37" s="107"/>
      <c r="ABI37" s="107"/>
      <c r="ABJ37" s="107"/>
      <c r="ABK37" s="107"/>
      <c r="ABL37" s="107"/>
      <c r="ABM37" s="107"/>
      <c r="ABN37" s="107"/>
      <c r="ABO37" s="107"/>
      <c r="ABP37" s="107"/>
    </row>
    <row r="38" spans="1:744" ht="75" x14ac:dyDescent="0.15">
      <c r="A38" s="179" t="s">
        <v>112</v>
      </c>
      <c r="B38" s="180" t="s">
        <v>108</v>
      </c>
      <c r="C38" s="186" t="s">
        <v>109</v>
      </c>
      <c r="D38" s="186" t="s">
        <v>188</v>
      </c>
      <c r="E38" s="186" t="s">
        <v>189</v>
      </c>
      <c r="F38" s="186" t="s">
        <v>190</v>
      </c>
      <c r="G38" s="186" t="s">
        <v>6</v>
      </c>
      <c r="H38" s="189" t="s">
        <v>191</v>
      </c>
      <c r="I38" s="190" t="s">
        <v>201</v>
      </c>
      <c r="J38" s="181" t="s">
        <v>192</v>
      </c>
      <c r="K38" s="183" t="s">
        <v>203</v>
      </c>
      <c r="L38" s="183" t="s">
        <v>232</v>
      </c>
      <c r="M38" s="183" t="s">
        <v>233</v>
      </c>
      <c r="N38" s="183" t="s">
        <v>234</v>
      </c>
      <c r="O38" s="193" t="s">
        <v>193</v>
      </c>
      <c r="P38" s="193" t="s">
        <v>194</v>
      </c>
      <c r="Q38" s="184" t="s">
        <v>230</v>
      </c>
      <c r="R38" s="184" t="s">
        <v>231</v>
      </c>
      <c r="S38" s="183" t="s">
        <v>129</v>
      </c>
      <c r="T38" s="185" t="s">
        <v>130</v>
      </c>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c r="IV38" s="107"/>
      <c r="IW38" s="107"/>
      <c r="IX38" s="107"/>
      <c r="IY38" s="107"/>
      <c r="IZ38" s="107"/>
      <c r="JA38" s="107"/>
      <c r="JB38" s="107"/>
      <c r="JC38" s="107"/>
      <c r="JD38" s="107"/>
      <c r="JE38" s="107"/>
      <c r="JF38" s="107"/>
      <c r="JG38" s="107"/>
      <c r="JH38" s="107"/>
      <c r="JI38" s="107"/>
      <c r="JJ38" s="107"/>
      <c r="JK38" s="107"/>
      <c r="JL38" s="107"/>
      <c r="JM38" s="107"/>
      <c r="JN38" s="107"/>
      <c r="JO38" s="107"/>
      <c r="JP38" s="107"/>
      <c r="JQ38" s="107"/>
      <c r="JR38" s="107"/>
      <c r="JS38" s="107"/>
      <c r="JT38" s="107"/>
      <c r="JU38" s="107"/>
      <c r="JV38" s="107"/>
      <c r="JW38" s="107"/>
      <c r="JX38" s="107"/>
      <c r="JY38" s="107"/>
      <c r="JZ38" s="107"/>
      <c r="KA38" s="107"/>
      <c r="KB38" s="107"/>
      <c r="KC38" s="107"/>
      <c r="KD38" s="107"/>
      <c r="KE38" s="107"/>
      <c r="KF38" s="107"/>
      <c r="KG38" s="107"/>
      <c r="KH38" s="107"/>
      <c r="KI38" s="107"/>
      <c r="KJ38" s="107"/>
      <c r="KK38" s="107"/>
      <c r="KL38" s="107"/>
      <c r="KM38" s="107"/>
      <c r="KN38" s="107"/>
      <c r="KO38" s="107"/>
      <c r="KP38" s="107"/>
      <c r="KQ38" s="107"/>
      <c r="KR38" s="107"/>
      <c r="KS38" s="107"/>
      <c r="KT38" s="107"/>
      <c r="KU38" s="107"/>
      <c r="KV38" s="107"/>
      <c r="KW38" s="107"/>
      <c r="KX38" s="107"/>
      <c r="KY38" s="107"/>
      <c r="KZ38" s="107"/>
      <c r="LA38" s="107"/>
      <c r="LB38" s="107"/>
      <c r="LC38" s="107"/>
      <c r="LD38" s="107"/>
      <c r="LE38" s="107"/>
      <c r="LF38" s="107"/>
      <c r="LG38" s="107"/>
      <c r="LH38" s="107"/>
      <c r="LI38" s="107"/>
      <c r="LJ38" s="107"/>
      <c r="LK38" s="107"/>
      <c r="LL38" s="107"/>
      <c r="LM38" s="107"/>
      <c r="LN38" s="107"/>
      <c r="LO38" s="107"/>
      <c r="LP38" s="107"/>
      <c r="LQ38" s="107"/>
      <c r="LR38" s="107"/>
      <c r="LS38" s="107"/>
      <c r="LT38" s="107"/>
      <c r="LU38" s="107"/>
      <c r="LV38" s="107"/>
      <c r="LW38" s="107"/>
      <c r="LX38" s="107"/>
      <c r="LY38" s="107"/>
      <c r="LZ38" s="107"/>
      <c r="MA38" s="107"/>
      <c r="MB38" s="107"/>
      <c r="MC38" s="107"/>
      <c r="MD38" s="107"/>
      <c r="ME38" s="107"/>
      <c r="MF38" s="107"/>
      <c r="MG38" s="107"/>
      <c r="MH38" s="107"/>
      <c r="MI38" s="107"/>
      <c r="MJ38" s="107"/>
      <c r="MK38" s="107"/>
      <c r="ML38" s="107"/>
      <c r="MM38" s="107"/>
      <c r="MN38" s="107"/>
      <c r="MO38" s="107"/>
      <c r="MP38" s="107"/>
      <c r="MQ38" s="107"/>
      <c r="MR38" s="107"/>
      <c r="MS38" s="107"/>
      <c r="MT38" s="107"/>
      <c r="MU38" s="107"/>
      <c r="MV38" s="107"/>
      <c r="MW38" s="107"/>
      <c r="MX38" s="107"/>
      <c r="MY38" s="107"/>
      <c r="MZ38" s="107"/>
      <c r="NA38" s="107"/>
      <c r="NB38" s="107"/>
      <c r="NC38" s="107"/>
      <c r="ND38" s="107"/>
      <c r="NE38" s="107"/>
      <c r="NF38" s="107"/>
      <c r="NG38" s="107"/>
      <c r="NH38" s="107"/>
      <c r="NI38" s="107"/>
      <c r="NJ38" s="107"/>
      <c r="NK38" s="107"/>
      <c r="NL38" s="107"/>
      <c r="NM38" s="107"/>
      <c r="NN38" s="107"/>
      <c r="NO38" s="107"/>
      <c r="NP38" s="107"/>
      <c r="NQ38" s="107"/>
      <c r="NR38" s="107"/>
      <c r="NS38" s="107"/>
      <c r="NT38" s="107"/>
      <c r="NU38" s="107"/>
      <c r="NV38" s="107"/>
      <c r="NW38" s="107"/>
      <c r="NX38" s="107"/>
      <c r="NY38" s="107"/>
      <c r="NZ38" s="107"/>
      <c r="OA38" s="107"/>
      <c r="OB38" s="107"/>
      <c r="OC38" s="107"/>
      <c r="OD38" s="107"/>
      <c r="OE38" s="107"/>
      <c r="OF38" s="107"/>
      <c r="OG38" s="107"/>
      <c r="OH38" s="107"/>
      <c r="OI38" s="107"/>
      <c r="OJ38" s="107"/>
      <c r="OK38" s="107"/>
      <c r="OL38" s="107"/>
      <c r="OM38" s="107"/>
      <c r="ON38" s="107"/>
      <c r="OO38" s="107"/>
      <c r="OP38" s="107"/>
      <c r="OQ38" s="107"/>
      <c r="OR38" s="107"/>
      <c r="OS38" s="107"/>
      <c r="OT38" s="107"/>
      <c r="OU38" s="107"/>
      <c r="OV38" s="107"/>
      <c r="OW38" s="107"/>
      <c r="OX38" s="107"/>
      <c r="OY38" s="107"/>
      <c r="OZ38" s="107"/>
      <c r="PA38" s="107"/>
      <c r="PB38" s="107"/>
      <c r="PC38" s="107"/>
      <c r="PD38" s="107"/>
      <c r="PE38" s="107"/>
      <c r="PF38" s="107"/>
      <c r="PG38" s="107"/>
      <c r="PH38" s="107"/>
      <c r="PI38" s="107"/>
      <c r="PJ38" s="107"/>
      <c r="PK38" s="107"/>
      <c r="PL38" s="107"/>
      <c r="PM38" s="107"/>
      <c r="PN38" s="107"/>
      <c r="PO38" s="107"/>
      <c r="PP38" s="107"/>
      <c r="PQ38" s="107"/>
      <c r="PR38" s="107"/>
      <c r="PS38" s="107"/>
      <c r="PT38" s="107"/>
      <c r="PU38" s="107"/>
      <c r="PV38" s="107"/>
      <c r="PW38" s="107"/>
      <c r="PX38" s="107"/>
      <c r="PY38" s="107"/>
      <c r="PZ38" s="107"/>
      <c r="QA38" s="107"/>
      <c r="QB38" s="107"/>
      <c r="QC38" s="107"/>
      <c r="QD38" s="107"/>
      <c r="QE38" s="107"/>
      <c r="QF38" s="107"/>
      <c r="QG38" s="107"/>
      <c r="QH38" s="107"/>
      <c r="QI38" s="107"/>
      <c r="QJ38" s="107"/>
      <c r="QK38" s="107"/>
      <c r="QL38" s="107"/>
      <c r="QM38" s="107"/>
      <c r="QN38" s="107"/>
      <c r="QO38" s="107"/>
      <c r="QP38" s="107"/>
      <c r="QQ38" s="107"/>
      <c r="QR38" s="107"/>
      <c r="QS38" s="107"/>
      <c r="QT38" s="107"/>
      <c r="QU38" s="107"/>
      <c r="QV38" s="107"/>
      <c r="QW38" s="107"/>
      <c r="QX38" s="107"/>
      <c r="QY38" s="107"/>
      <c r="QZ38" s="107"/>
      <c r="RA38" s="107"/>
      <c r="RB38" s="107"/>
      <c r="RC38" s="107"/>
      <c r="RD38" s="107"/>
      <c r="RE38" s="107"/>
      <c r="RF38" s="107"/>
      <c r="RG38" s="107"/>
      <c r="RH38" s="107"/>
      <c r="RI38" s="107"/>
      <c r="RJ38" s="107"/>
      <c r="RK38" s="107"/>
      <c r="RL38" s="107"/>
      <c r="RM38" s="107"/>
      <c r="RN38" s="107"/>
      <c r="RO38" s="107"/>
      <c r="RP38" s="107"/>
      <c r="RQ38" s="107"/>
      <c r="RR38" s="107"/>
      <c r="RS38" s="107"/>
      <c r="RT38" s="107"/>
      <c r="RU38" s="107"/>
      <c r="RV38" s="107"/>
      <c r="RW38" s="107"/>
      <c r="RX38" s="107"/>
      <c r="RY38" s="107"/>
      <c r="RZ38" s="107"/>
      <c r="SA38" s="107"/>
      <c r="SB38" s="107"/>
      <c r="SC38" s="107"/>
      <c r="SD38" s="107"/>
      <c r="SE38" s="107"/>
      <c r="SF38" s="107"/>
      <c r="SG38" s="107"/>
      <c r="SH38" s="107"/>
      <c r="SI38" s="107"/>
      <c r="SJ38" s="107"/>
      <c r="SK38" s="107"/>
      <c r="SL38" s="107"/>
      <c r="SM38" s="107"/>
      <c r="SN38" s="107"/>
      <c r="SO38" s="107"/>
      <c r="SP38" s="107"/>
      <c r="SQ38" s="107"/>
      <c r="SR38" s="107"/>
      <c r="SS38" s="107"/>
      <c r="ST38" s="107"/>
      <c r="SU38" s="107"/>
      <c r="SV38" s="107"/>
      <c r="SW38" s="107"/>
      <c r="SX38" s="107"/>
      <c r="SY38" s="107"/>
      <c r="SZ38" s="107"/>
      <c r="TA38" s="107"/>
      <c r="TB38" s="107"/>
      <c r="TC38" s="107"/>
      <c r="TD38" s="107"/>
      <c r="TE38" s="107"/>
      <c r="TF38" s="107"/>
      <c r="TG38" s="107"/>
      <c r="TH38" s="107"/>
      <c r="TI38" s="107"/>
      <c r="TJ38" s="107"/>
      <c r="TK38" s="107"/>
      <c r="TL38" s="107"/>
      <c r="TM38" s="107"/>
      <c r="TN38" s="107"/>
      <c r="TO38" s="107"/>
      <c r="TP38" s="107"/>
      <c r="TQ38" s="107"/>
      <c r="TR38" s="107"/>
      <c r="TS38" s="107"/>
      <c r="TT38" s="107"/>
      <c r="TU38" s="107"/>
      <c r="TV38" s="107"/>
      <c r="TW38" s="107"/>
      <c r="TX38" s="107"/>
      <c r="TY38" s="107"/>
      <c r="TZ38" s="107"/>
      <c r="UA38" s="107"/>
      <c r="UB38" s="107"/>
      <c r="UC38" s="107"/>
      <c r="UD38" s="107"/>
      <c r="UE38" s="107"/>
      <c r="UF38" s="107"/>
      <c r="UG38" s="107"/>
      <c r="UH38" s="107"/>
      <c r="UI38" s="107"/>
      <c r="UJ38" s="107"/>
      <c r="UK38" s="107"/>
      <c r="UL38" s="107"/>
      <c r="UM38" s="107"/>
      <c r="UN38" s="107"/>
      <c r="UO38" s="107"/>
      <c r="UP38" s="107"/>
      <c r="UQ38" s="107"/>
      <c r="UR38" s="107"/>
      <c r="US38" s="107"/>
      <c r="UT38" s="107"/>
      <c r="UU38" s="107"/>
      <c r="UV38" s="107"/>
      <c r="UW38" s="107"/>
      <c r="UX38" s="107"/>
      <c r="UY38" s="107"/>
      <c r="UZ38" s="107"/>
      <c r="VA38" s="107"/>
      <c r="VB38" s="107"/>
      <c r="VC38" s="107"/>
      <c r="VD38" s="107"/>
      <c r="VE38" s="107"/>
      <c r="VF38" s="107"/>
      <c r="VG38" s="107"/>
      <c r="VH38" s="107"/>
      <c r="VI38" s="107"/>
      <c r="VJ38" s="107"/>
      <c r="VK38" s="107"/>
      <c r="VL38" s="107"/>
      <c r="VM38" s="107"/>
      <c r="VN38" s="107"/>
      <c r="VO38" s="107"/>
      <c r="VP38" s="107"/>
      <c r="VQ38" s="107"/>
      <c r="VR38" s="107"/>
      <c r="VS38" s="107"/>
      <c r="VT38" s="107"/>
      <c r="VU38" s="107"/>
      <c r="VV38" s="107"/>
      <c r="VW38" s="107"/>
      <c r="VX38" s="107"/>
      <c r="VY38" s="107"/>
      <c r="VZ38" s="107"/>
      <c r="WA38" s="107"/>
      <c r="WB38" s="107"/>
      <c r="WC38" s="107"/>
      <c r="WD38" s="107"/>
      <c r="WE38" s="107"/>
      <c r="WF38" s="107"/>
      <c r="WG38" s="107"/>
      <c r="WH38" s="107"/>
      <c r="WI38" s="107"/>
      <c r="WJ38" s="107"/>
      <c r="WK38" s="107"/>
      <c r="WL38" s="107"/>
      <c r="WM38" s="107"/>
      <c r="WN38" s="107"/>
      <c r="WO38" s="107"/>
      <c r="WP38" s="107"/>
      <c r="WQ38" s="107"/>
      <c r="WR38" s="107"/>
      <c r="WS38" s="107"/>
      <c r="WT38" s="107"/>
      <c r="WU38" s="107"/>
      <c r="WV38" s="107"/>
      <c r="WW38" s="107"/>
      <c r="WX38" s="107"/>
      <c r="WY38" s="107"/>
      <c r="WZ38" s="107"/>
      <c r="XA38" s="107"/>
      <c r="XB38" s="107"/>
      <c r="XC38" s="107"/>
      <c r="XD38" s="107"/>
      <c r="XE38" s="107"/>
      <c r="XF38" s="107"/>
      <c r="XG38" s="107"/>
      <c r="XH38" s="107"/>
      <c r="XI38" s="107"/>
      <c r="XJ38" s="107"/>
      <c r="XK38" s="107"/>
      <c r="XL38" s="107"/>
      <c r="XM38" s="107"/>
      <c r="XN38" s="107"/>
      <c r="XO38" s="107"/>
      <c r="XP38" s="107"/>
      <c r="XQ38" s="107"/>
      <c r="XR38" s="107"/>
      <c r="XS38" s="107"/>
      <c r="XT38" s="107"/>
      <c r="XU38" s="107"/>
      <c r="XV38" s="107"/>
      <c r="XW38" s="107"/>
      <c r="XX38" s="107"/>
      <c r="XY38" s="107"/>
      <c r="XZ38" s="107"/>
      <c r="YA38" s="107"/>
      <c r="YB38" s="107"/>
      <c r="YC38" s="107"/>
      <c r="YD38" s="107"/>
      <c r="YE38" s="107"/>
      <c r="YF38" s="107"/>
      <c r="YG38" s="107"/>
      <c r="YH38" s="107"/>
      <c r="YI38" s="107"/>
      <c r="YJ38" s="107"/>
      <c r="YK38" s="107"/>
      <c r="YL38" s="107"/>
      <c r="YM38" s="107"/>
      <c r="YN38" s="107"/>
      <c r="YO38" s="107"/>
      <c r="YP38" s="107"/>
      <c r="YQ38" s="107"/>
      <c r="YR38" s="107"/>
      <c r="YS38" s="107"/>
      <c r="YT38" s="107"/>
      <c r="YU38" s="107"/>
      <c r="YV38" s="107"/>
      <c r="YW38" s="107"/>
      <c r="YX38" s="107"/>
      <c r="YY38" s="107"/>
      <c r="YZ38" s="107"/>
      <c r="ZA38" s="107"/>
      <c r="ZB38" s="107"/>
      <c r="ZC38" s="107"/>
      <c r="ZD38" s="107"/>
      <c r="ZE38" s="107"/>
      <c r="ZF38" s="107"/>
      <c r="ZG38" s="107"/>
      <c r="ZH38" s="107"/>
      <c r="ZI38" s="107"/>
      <c r="ZJ38" s="107"/>
      <c r="ZK38" s="107"/>
      <c r="ZL38" s="107"/>
      <c r="ZM38" s="107"/>
      <c r="ZN38" s="107"/>
      <c r="ZO38" s="107"/>
      <c r="ZP38" s="107"/>
      <c r="ZQ38" s="107"/>
      <c r="ZR38" s="107"/>
      <c r="ZS38" s="107"/>
      <c r="ZT38" s="107"/>
      <c r="ZU38" s="107"/>
      <c r="ZV38" s="107"/>
      <c r="ZW38" s="107"/>
      <c r="ZX38" s="107"/>
      <c r="ZY38" s="107"/>
      <c r="ZZ38" s="107"/>
      <c r="AAA38" s="107"/>
      <c r="AAB38" s="107"/>
      <c r="AAC38" s="107"/>
      <c r="AAD38" s="107"/>
      <c r="AAE38" s="107"/>
      <c r="AAF38" s="107"/>
      <c r="AAG38" s="107"/>
      <c r="AAH38" s="107"/>
      <c r="AAI38" s="107"/>
      <c r="AAJ38" s="107"/>
      <c r="AAK38" s="107"/>
      <c r="AAL38" s="107"/>
      <c r="AAM38" s="107"/>
      <c r="AAN38" s="107"/>
      <c r="AAO38" s="107"/>
      <c r="AAP38" s="107"/>
      <c r="AAQ38" s="107"/>
      <c r="AAR38" s="107"/>
      <c r="AAS38" s="107"/>
      <c r="AAT38" s="107"/>
      <c r="AAU38" s="107"/>
      <c r="AAV38" s="107"/>
      <c r="AAW38" s="107"/>
      <c r="AAX38" s="107"/>
      <c r="AAY38" s="107"/>
      <c r="AAZ38" s="107"/>
      <c r="ABA38" s="107"/>
      <c r="ABB38" s="107"/>
      <c r="ABC38" s="107"/>
      <c r="ABD38" s="107"/>
      <c r="ABE38" s="107"/>
      <c r="ABF38" s="107"/>
      <c r="ABG38" s="107"/>
      <c r="ABH38" s="107"/>
      <c r="ABI38" s="107"/>
      <c r="ABJ38" s="107"/>
      <c r="ABK38" s="107"/>
      <c r="ABL38" s="107"/>
      <c r="ABM38" s="107"/>
      <c r="ABN38" s="107"/>
      <c r="ABO38" s="107"/>
      <c r="ABP38" s="107"/>
    </row>
    <row r="39" spans="1:744" ht="14" x14ac:dyDescent="0.15">
      <c r="A39" s="83" t="str">
        <f>'Tariffs 2017'!K10</f>
        <v>ActewAGL</v>
      </c>
      <c r="B39" s="15" t="str">
        <f>'Tariffs 2017'!L10</f>
        <v>Home plan Reward No Exit Fee</v>
      </c>
      <c r="C39" s="28">
        <f>91*'Tariffs 2017'!M10/100</f>
        <v>79.534000000000006</v>
      </c>
      <c r="D39" s="28">
        <f>($C$33*$C$34)*'Tariffs 2017'!N10/100</f>
        <v>104.32</v>
      </c>
      <c r="E39" s="28">
        <f>($C$33*$C$35)*'Tariffs 2017'!AH10/100</f>
        <v>186.5</v>
      </c>
      <c r="F39" s="28">
        <f>($C$33*$C$36)*'Tariffs 2017'!W10/100</f>
        <v>87.96</v>
      </c>
      <c r="G39" s="28">
        <f>SUM(C39:F39)</f>
        <v>458.31399999999996</v>
      </c>
      <c r="H39" s="28">
        <f>(G39-C39)*4</f>
        <v>1515.12</v>
      </c>
      <c r="I39" s="84">
        <f t="shared" ref="I39:I41" si="11">G39*4</f>
        <v>1833.2559999999999</v>
      </c>
      <c r="J39" s="85">
        <f t="shared" ref="J39:J41" si="12">I39*1.1</f>
        <v>2016.5816</v>
      </c>
      <c r="K39" s="15">
        <f>'Tariffs 2017'!AT10</f>
        <v>0</v>
      </c>
      <c r="L39" s="15">
        <f>'Tariffs 2017'!AU10</f>
        <v>12</v>
      </c>
      <c r="M39" s="15">
        <f>'Tariffs 2017'!AV10</f>
        <v>0</v>
      </c>
      <c r="N39" s="15">
        <f>'Tariffs 2017'!AW10</f>
        <v>0</v>
      </c>
      <c r="O39" s="85">
        <f>I39-(H39*L39/100)</f>
        <v>1651.4415999999999</v>
      </c>
      <c r="P39" s="85">
        <f>O39</f>
        <v>1651.4415999999999</v>
      </c>
      <c r="Q39" s="86">
        <f>O39*1.1</f>
        <v>1816.5857599999999</v>
      </c>
      <c r="R39" s="86">
        <f>P39*1.1</f>
        <v>1816.5857599999999</v>
      </c>
      <c r="S39" s="87">
        <f>'Tariffs 2017'!BD10</f>
        <v>12</v>
      </c>
      <c r="T39" s="88" t="str">
        <f>'Tariffs 2017'!BE10</f>
        <v>n</v>
      </c>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c r="IV39" s="107"/>
      <c r="IW39" s="107"/>
      <c r="IX39" s="107"/>
      <c r="IY39" s="107"/>
      <c r="IZ39" s="107"/>
      <c r="JA39" s="107"/>
      <c r="JB39" s="107"/>
      <c r="JC39" s="107"/>
      <c r="JD39" s="107"/>
      <c r="JE39" s="107"/>
      <c r="JF39" s="107"/>
      <c r="JG39" s="107"/>
      <c r="JH39" s="107"/>
      <c r="JI39" s="107"/>
      <c r="JJ39" s="107"/>
      <c r="JK39" s="107"/>
      <c r="JL39" s="107"/>
      <c r="JM39" s="107"/>
      <c r="JN39" s="107"/>
      <c r="JO39" s="107"/>
      <c r="JP39" s="107"/>
      <c r="JQ39" s="107"/>
      <c r="JR39" s="107"/>
      <c r="JS39" s="107"/>
      <c r="JT39" s="107"/>
      <c r="JU39" s="107"/>
      <c r="JV39" s="107"/>
      <c r="JW39" s="107"/>
      <c r="JX39" s="107"/>
      <c r="JY39" s="107"/>
      <c r="JZ39" s="107"/>
      <c r="KA39" s="107"/>
      <c r="KB39" s="107"/>
      <c r="KC39" s="107"/>
      <c r="KD39" s="107"/>
      <c r="KE39" s="107"/>
      <c r="KF39" s="107"/>
      <c r="KG39" s="107"/>
      <c r="KH39" s="107"/>
      <c r="KI39" s="107"/>
      <c r="KJ39" s="107"/>
      <c r="KK39" s="107"/>
      <c r="KL39" s="107"/>
      <c r="KM39" s="107"/>
      <c r="KN39" s="107"/>
      <c r="KO39" s="107"/>
      <c r="KP39" s="107"/>
      <c r="KQ39" s="107"/>
      <c r="KR39" s="107"/>
      <c r="KS39" s="107"/>
      <c r="KT39" s="107"/>
      <c r="KU39" s="107"/>
      <c r="KV39" s="107"/>
      <c r="KW39" s="107"/>
      <c r="KX39" s="107"/>
      <c r="KY39" s="107"/>
      <c r="KZ39" s="107"/>
      <c r="LA39" s="107"/>
      <c r="LB39" s="107"/>
      <c r="LC39" s="107"/>
      <c r="LD39" s="107"/>
      <c r="LE39" s="107"/>
      <c r="LF39" s="107"/>
      <c r="LG39" s="107"/>
      <c r="LH39" s="107"/>
      <c r="LI39" s="107"/>
      <c r="LJ39" s="107"/>
      <c r="LK39" s="107"/>
      <c r="LL39" s="107"/>
      <c r="LM39" s="107"/>
      <c r="LN39" s="107"/>
      <c r="LO39" s="107"/>
      <c r="LP39" s="107"/>
      <c r="LQ39" s="107"/>
      <c r="LR39" s="107"/>
      <c r="LS39" s="107"/>
      <c r="LT39" s="107"/>
      <c r="LU39" s="107"/>
      <c r="LV39" s="107"/>
      <c r="LW39" s="107"/>
      <c r="LX39" s="107"/>
      <c r="LY39" s="107"/>
      <c r="LZ39" s="107"/>
      <c r="MA39" s="107"/>
      <c r="MB39" s="107"/>
      <c r="MC39" s="107"/>
      <c r="MD39" s="107"/>
      <c r="ME39" s="107"/>
      <c r="MF39" s="107"/>
      <c r="MG39" s="107"/>
      <c r="MH39" s="107"/>
      <c r="MI39" s="107"/>
      <c r="MJ39" s="107"/>
      <c r="MK39" s="107"/>
      <c r="ML39" s="107"/>
      <c r="MM39" s="107"/>
      <c r="MN39" s="107"/>
      <c r="MO39" s="107"/>
      <c r="MP39" s="107"/>
      <c r="MQ39" s="107"/>
      <c r="MR39" s="107"/>
      <c r="MS39" s="107"/>
      <c r="MT39" s="107"/>
      <c r="MU39" s="107"/>
      <c r="MV39" s="107"/>
      <c r="MW39" s="107"/>
      <c r="MX39" s="107"/>
      <c r="MY39" s="107"/>
      <c r="MZ39" s="107"/>
      <c r="NA39" s="107"/>
      <c r="NB39" s="107"/>
      <c r="NC39" s="107"/>
      <c r="ND39" s="107"/>
      <c r="NE39" s="107"/>
      <c r="NF39" s="107"/>
      <c r="NG39" s="107"/>
      <c r="NH39" s="107"/>
      <c r="NI39" s="107"/>
      <c r="NJ39" s="107"/>
      <c r="NK39" s="107"/>
      <c r="NL39" s="107"/>
      <c r="NM39" s="107"/>
      <c r="NN39" s="107"/>
      <c r="NO39" s="107"/>
      <c r="NP39" s="107"/>
      <c r="NQ39" s="107"/>
      <c r="NR39" s="107"/>
      <c r="NS39" s="107"/>
      <c r="NT39" s="107"/>
      <c r="NU39" s="107"/>
      <c r="NV39" s="107"/>
      <c r="NW39" s="107"/>
      <c r="NX39" s="107"/>
      <c r="NY39" s="107"/>
      <c r="NZ39" s="107"/>
      <c r="OA39" s="107"/>
      <c r="OB39" s="107"/>
      <c r="OC39" s="107"/>
      <c r="OD39" s="107"/>
      <c r="OE39" s="107"/>
      <c r="OF39" s="107"/>
      <c r="OG39" s="107"/>
      <c r="OH39" s="107"/>
      <c r="OI39" s="107"/>
      <c r="OJ39" s="107"/>
      <c r="OK39" s="107"/>
      <c r="OL39" s="107"/>
      <c r="OM39" s="107"/>
      <c r="ON39" s="107"/>
      <c r="OO39" s="107"/>
      <c r="OP39" s="107"/>
      <c r="OQ39" s="107"/>
      <c r="OR39" s="107"/>
      <c r="OS39" s="107"/>
      <c r="OT39" s="107"/>
      <c r="OU39" s="107"/>
      <c r="OV39" s="107"/>
      <c r="OW39" s="107"/>
      <c r="OX39" s="107"/>
      <c r="OY39" s="107"/>
      <c r="OZ39" s="107"/>
      <c r="PA39" s="107"/>
      <c r="PB39" s="107"/>
      <c r="PC39" s="107"/>
      <c r="PD39" s="107"/>
      <c r="PE39" s="107"/>
      <c r="PF39" s="107"/>
      <c r="PG39" s="107"/>
      <c r="PH39" s="107"/>
      <c r="PI39" s="107"/>
      <c r="PJ39" s="107"/>
      <c r="PK39" s="107"/>
      <c r="PL39" s="107"/>
      <c r="PM39" s="107"/>
      <c r="PN39" s="107"/>
      <c r="PO39" s="107"/>
      <c r="PP39" s="107"/>
      <c r="PQ39" s="107"/>
      <c r="PR39" s="107"/>
      <c r="PS39" s="107"/>
      <c r="PT39" s="107"/>
      <c r="PU39" s="107"/>
      <c r="PV39" s="107"/>
      <c r="PW39" s="107"/>
      <c r="PX39" s="107"/>
      <c r="PY39" s="107"/>
      <c r="PZ39" s="107"/>
      <c r="QA39" s="107"/>
      <c r="QB39" s="107"/>
      <c r="QC39" s="107"/>
      <c r="QD39" s="107"/>
      <c r="QE39" s="107"/>
      <c r="QF39" s="107"/>
      <c r="QG39" s="107"/>
      <c r="QH39" s="107"/>
      <c r="QI39" s="107"/>
      <c r="QJ39" s="107"/>
      <c r="QK39" s="107"/>
      <c r="QL39" s="107"/>
      <c r="QM39" s="107"/>
      <c r="QN39" s="107"/>
      <c r="QO39" s="107"/>
      <c r="QP39" s="107"/>
      <c r="QQ39" s="107"/>
      <c r="QR39" s="107"/>
      <c r="QS39" s="107"/>
      <c r="QT39" s="107"/>
      <c r="QU39" s="107"/>
      <c r="QV39" s="107"/>
      <c r="QW39" s="107"/>
      <c r="QX39" s="107"/>
      <c r="QY39" s="107"/>
      <c r="QZ39" s="107"/>
      <c r="RA39" s="107"/>
      <c r="RB39" s="107"/>
      <c r="RC39" s="107"/>
      <c r="RD39" s="107"/>
      <c r="RE39" s="107"/>
      <c r="RF39" s="107"/>
      <c r="RG39" s="107"/>
      <c r="RH39" s="107"/>
      <c r="RI39" s="107"/>
      <c r="RJ39" s="107"/>
      <c r="RK39" s="107"/>
      <c r="RL39" s="107"/>
      <c r="RM39" s="107"/>
      <c r="RN39" s="107"/>
      <c r="RO39" s="107"/>
      <c r="RP39" s="107"/>
      <c r="RQ39" s="107"/>
      <c r="RR39" s="107"/>
      <c r="RS39" s="107"/>
      <c r="RT39" s="107"/>
      <c r="RU39" s="107"/>
      <c r="RV39" s="107"/>
      <c r="RW39" s="107"/>
      <c r="RX39" s="107"/>
      <c r="RY39" s="107"/>
      <c r="RZ39" s="107"/>
      <c r="SA39" s="107"/>
      <c r="SB39" s="107"/>
      <c r="SC39" s="107"/>
      <c r="SD39" s="107"/>
      <c r="SE39" s="107"/>
      <c r="SF39" s="107"/>
      <c r="SG39" s="107"/>
      <c r="SH39" s="107"/>
      <c r="SI39" s="107"/>
      <c r="SJ39" s="107"/>
      <c r="SK39" s="107"/>
      <c r="SL39" s="107"/>
      <c r="SM39" s="107"/>
      <c r="SN39" s="107"/>
      <c r="SO39" s="107"/>
      <c r="SP39" s="107"/>
      <c r="SQ39" s="107"/>
      <c r="SR39" s="107"/>
      <c r="SS39" s="107"/>
      <c r="ST39" s="107"/>
      <c r="SU39" s="107"/>
      <c r="SV39" s="107"/>
      <c r="SW39" s="107"/>
      <c r="SX39" s="107"/>
      <c r="SY39" s="107"/>
      <c r="SZ39" s="107"/>
      <c r="TA39" s="107"/>
      <c r="TB39" s="107"/>
      <c r="TC39" s="107"/>
      <c r="TD39" s="107"/>
      <c r="TE39" s="107"/>
      <c r="TF39" s="107"/>
      <c r="TG39" s="107"/>
      <c r="TH39" s="107"/>
      <c r="TI39" s="107"/>
      <c r="TJ39" s="107"/>
      <c r="TK39" s="107"/>
      <c r="TL39" s="107"/>
      <c r="TM39" s="107"/>
      <c r="TN39" s="107"/>
      <c r="TO39" s="107"/>
      <c r="TP39" s="107"/>
      <c r="TQ39" s="107"/>
      <c r="TR39" s="107"/>
      <c r="TS39" s="107"/>
      <c r="TT39" s="107"/>
      <c r="TU39" s="107"/>
      <c r="TV39" s="107"/>
      <c r="TW39" s="107"/>
      <c r="TX39" s="107"/>
      <c r="TY39" s="107"/>
      <c r="TZ39" s="107"/>
      <c r="UA39" s="107"/>
      <c r="UB39" s="107"/>
      <c r="UC39" s="107"/>
      <c r="UD39" s="107"/>
      <c r="UE39" s="107"/>
      <c r="UF39" s="107"/>
      <c r="UG39" s="107"/>
      <c r="UH39" s="107"/>
      <c r="UI39" s="107"/>
      <c r="UJ39" s="107"/>
      <c r="UK39" s="107"/>
      <c r="UL39" s="107"/>
      <c r="UM39" s="107"/>
      <c r="UN39" s="107"/>
      <c r="UO39" s="107"/>
      <c r="UP39" s="107"/>
      <c r="UQ39" s="107"/>
      <c r="UR39" s="107"/>
      <c r="US39" s="107"/>
      <c r="UT39" s="107"/>
      <c r="UU39" s="107"/>
      <c r="UV39" s="107"/>
      <c r="UW39" s="107"/>
      <c r="UX39" s="107"/>
      <c r="UY39" s="107"/>
      <c r="UZ39" s="107"/>
      <c r="VA39" s="107"/>
      <c r="VB39" s="107"/>
      <c r="VC39" s="107"/>
      <c r="VD39" s="107"/>
      <c r="VE39" s="107"/>
      <c r="VF39" s="107"/>
      <c r="VG39" s="107"/>
      <c r="VH39" s="107"/>
      <c r="VI39" s="107"/>
      <c r="VJ39" s="107"/>
      <c r="VK39" s="107"/>
      <c r="VL39" s="107"/>
      <c r="VM39" s="107"/>
      <c r="VN39" s="107"/>
      <c r="VO39" s="107"/>
      <c r="VP39" s="107"/>
      <c r="VQ39" s="107"/>
      <c r="VR39" s="107"/>
      <c r="VS39" s="107"/>
      <c r="VT39" s="107"/>
      <c r="VU39" s="107"/>
      <c r="VV39" s="107"/>
      <c r="VW39" s="107"/>
      <c r="VX39" s="107"/>
      <c r="VY39" s="107"/>
      <c r="VZ39" s="107"/>
      <c r="WA39" s="107"/>
      <c r="WB39" s="107"/>
      <c r="WC39" s="107"/>
      <c r="WD39" s="107"/>
      <c r="WE39" s="107"/>
      <c r="WF39" s="107"/>
      <c r="WG39" s="107"/>
      <c r="WH39" s="107"/>
      <c r="WI39" s="107"/>
      <c r="WJ39" s="107"/>
      <c r="WK39" s="107"/>
      <c r="WL39" s="107"/>
      <c r="WM39" s="107"/>
      <c r="WN39" s="107"/>
      <c r="WO39" s="107"/>
      <c r="WP39" s="107"/>
      <c r="WQ39" s="107"/>
      <c r="WR39" s="107"/>
      <c r="WS39" s="107"/>
      <c r="WT39" s="107"/>
      <c r="WU39" s="107"/>
      <c r="WV39" s="107"/>
      <c r="WW39" s="107"/>
      <c r="WX39" s="107"/>
      <c r="WY39" s="107"/>
      <c r="WZ39" s="107"/>
      <c r="XA39" s="107"/>
      <c r="XB39" s="107"/>
      <c r="XC39" s="107"/>
      <c r="XD39" s="107"/>
      <c r="XE39" s="107"/>
      <c r="XF39" s="107"/>
      <c r="XG39" s="107"/>
      <c r="XH39" s="107"/>
      <c r="XI39" s="107"/>
      <c r="XJ39" s="107"/>
      <c r="XK39" s="107"/>
      <c r="XL39" s="107"/>
      <c r="XM39" s="107"/>
      <c r="XN39" s="107"/>
      <c r="XO39" s="107"/>
      <c r="XP39" s="107"/>
      <c r="XQ39" s="107"/>
      <c r="XR39" s="107"/>
      <c r="XS39" s="107"/>
      <c r="XT39" s="107"/>
      <c r="XU39" s="107"/>
      <c r="XV39" s="107"/>
      <c r="XW39" s="107"/>
      <c r="XX39" s="107"/>
      <c r="XY39" s="107"/>
      <c r="XZ39" s="107"/>
      <c r="YA39" s="107"/>
      <c r="YB39" s="107"/>
      <c r="YC39" s="107"/>
      <c r="YD39" s="107"/>
      <c r="YE39" s="107"/>
      <c r="YF39" s="107"/>
      <c r="YG39" s="107"/>
      <c r="YH39" s="107"/>
      <c r="YI39" s="107"/>
      <c r="YJ39" s="107"/>
      <c r="YK39" s="107"/>
      <c r="YL39" s="107"/>
      <c r="YM39" s="107"/>
      <c r="YN39" s="107"/>
      <c r="YO39" s="107"/>
      <c r="YP39" s="107"/>
      <c r="YQ39" s="107"/>
      <c r="YR39" s="107"/>
      <c r="YS39" s="107"/>
      <c r="YT39" s="107"/>
      <c r="YU39" s="107"/>
      <c r="YV39" s="107"/>
      <c r="YW39" s="107"/>
      <c r="YX39" s="107"/>
      <c r="YY39" s="107"/>
      <c r="YZ39" s="107"/>
      <c r="ZA39" s="107"/>
      <c r="ZB39" s="107"/>
      <c r="ZC39" s="107"/>
      <c r="ZD39" s="107"/>
      <c r="ZE39" s="107"/>
      <c r="ZF39" s="107"/>
      <c r="ZG39" s="107"/>
      <c r="ZH39" s="107"/>
      <c r="ZI39" s="107"/>
      <c r="ZJ39" s="107"/>
      <c r="ZK39" s="107"/>
      <c r="ZL39" s="107"/>
      <c r="ZM39" s="107"/>
      <c r="ZN39" s="107"/>
      <c r="ZO39" s="107"/>
      <c r="ZP39" s="107"/>
      <c r="ZQ39" s="107"/>
      <c r="ZR39" s="107"/>
      <c r="ZS39" s="107"/>
      <c r="ZT39" s="107"/>
      <c r="ZU39" s="107"/>
      <c r="ZV39" s="107"/>
      <c r="ZW39" s="107"/>
      <c r="ZX39" s="107"/>
      <c r="ZY39" s="107"/>
      <c r="ZZ39" s="107"/>
      <c r="AAA39" s="107"/>
      <c r="AAB39" s="107"/>
      <c r="AAC39" s="107"/>
      <c r="AAD39" s="107"/>
      <c r="AAE39" s="107"/>
      <c r="AAF39" s="107"/>
      <c r="AAG39" s="107"/>
      <c r="AAH39" s="107"/>
      <c r="AAI39" s="107"/>
      <c r="AAJ39" s="107"/>
      <c r="AAK39" s="107"/>
      <c r="AAL39" s="107"/>
      <c r="AAM39" s="107"/>
      <c r="AAN39" s="107"/>
      <c r="AAO39" s="107"/>
      <c r="AAP39" s="107"/>
      <c r="AAQ39" s="107"/>
      <c r="AAR39" s="107"/>
      <c r="AAS39" s="107"/>
      <c r="AAT39" s="107"/>
      <c r="AAU39" s="107"/>
      <c r="AAV39" s="107"/>
      <c r="AAW39" s="107"/>
      <c r="AAX39" s="107"/>
      <c r="AAY39" s="107"/>
      <c r="AAZ39" s="107"/>
      <c r="ABA39" s="107"/>
      <c r="ABB39" s="107"/>
      <c r="ABC39" s="107"/>
      <c r="ABD39" s="107"/>
      <c r="ABE39" s="107"/>
      <c r="ABF39" s="107"/>
      <c r="ABG39" s="107"/>
      <c r="ABH39" s="107"/>
      <c r="ABI39" s="107"/>
      <c r="ABJ39" s="107"/>
      <c r="ABK39" s="107"/>
      <c r="ABL39" s="107"/>
      <c r="ABM39" s="107"/>
      <c r="ABN39" s="107"/>
      <c r="ABO39" s="107"/>
      <c r="ABP39" s="107"/>
    </row>
    <row r="40" spans="1:744" ht="14" x14ac:dyDescent="0.15">
      <c r="A40" s="83" t="str">
        <f>'Tariffs 2017'!K11</f>
        <v>EnergyAustralia</v>
      </c>
      <c r="B40" s="15" t="str">
        <f>'Tariffs 2017'!L11</f>
        <v xml:space="preserve">Flexi Saver </v>
      </c>
      <c r="C40" s="28">
        <f>91*'Tariffs 2017'!M11/100</f>
        <v>66.430000000000007</v>
      </c>
      <c r="D40" s="28">
        <f>($C$33*$C$34)*'Tariffs 2017'!N11/100</f>
        <v>109.8</v>
      </c>
      <c r="E40" s="28">
        <f>($C$33*$C$35)*'Tariffs 2017'!AH11/100</f>
        <v>189.7</v>
      </c>
      <c r="F40" s="28">
        <f>($C$33*$C$36)*'Tariffs 2017'!W11/100</f>
        <v>86.52</v>
      </c>
      <c r="G40" s="28">
        <f t="shared" ref="G40:G41" si="13">SUM(C40:F40)</f>
        <v>452.45</v>
      </c>
      <c r="H40" s="28">
        <f>(G40-C40)*4</f>
        <v>1544.08</v>
      </c>
      <c r="I40" s="84">
        <f t="shared" si="11"/>
        <v>1809.8</v>
      </c>
      <c r="J40" s="85">
        <f t="shared" si="12"/>
        <v>1990.7800000000002</v>
      </c>
      <c r="K40" s="15">
        <f>'Tariffs 2017'!AT11</f>
        <v>0</v>
      </c>
      <c r="L40" s="15">
        <f>'Tariffs 2017'!AU11</f>
        <v>0</v>
      </c>
      <c r="M40" s="15">
        <f>'Tariffs 2017'!AV11</f>
        <v>0</v>
      </c>
      <c r="N40" s="15">
        <f>'Tariffs 2017'!AW11</f>
        <v>14</v>
      </c>
      <c r="O40" s="85">
        <f>I40</f>
        <v>1809.8</v>
      </c>
      <c r="P40" s="85">
        <f>O40-(H40*N40/100)</f>
        <v>1593.6288</v>
      </c>
      <c r="Q40" s="86">
        <f t="shared" ref="Q40:R41" si="14">O40*1.1</f>
        <v>1990.7800000000002</v>
      </c>
      <c r="R40" s="86">
        <f t="shared" si="14"/>
        <v>1752.9916800000001</v>
      </c>
      <c r="S40" s="87">
        <f>'Tariffs 2017'!BD11</f>
        <v>0</v>
      </c>
      <c r="T40" s="88" t="str">
        <f>'Tariffs 2017'!BE11</f>
        <v>n</v>
      </c>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c r="IV40" s="107"/>
      <c r="IW40" s="107"/>
      <c r="IX40" s="107"/>
      <c r="IY40" s="107"/>
      <c r="IZ40" s="107"/>
      <c r="JA40" s="107"/>
      <c r="JB40" s="107"/>
      <c r="JC40" s="107"/>
      <c r="JD40" s="107"/>
      <c r="JE40" s="107"/>
      <c r="JF40" s="107"/>
      <c r="JG40" s="107"/>
      <c r="JH40" s="107"/>
      <c r="JI40" s="107"/>
      <c r="JJ40" s="107"/>
      <c r="JK40" s="107"/>
      <c r="JL40" s="107"/>
      <c r="JM40" s="107"/>
      <c r="JN40" s="107"/>
      <c r="JO40" s="107"/>
      <c r="JP40" s="107"/>
      <c r="JQ40" s="107"/>
      <c r="JR40" s="107"/>
      <c r="JS40" s="107"/>
      <c r="JT40" s="107"/>
      <c r="JU40" s="107"/>
      <c r="JV40" s="107"/>
      <c r="JW40" s="107"/>
      <c r="JX40" s="107"/>
      <c r="JY40" s="107"/>
      <c r="JZ40" s="107"/>
      <c r="KA40" s="107"/>
      <c r="KB40" s="107"/>
      <c r="KC40" s="107"/>
      <c r="KD40" s="107"/>
      <c r="KE40" s="107"/>
      <c r="KF40" s="107"/>
      <c r="KG40" s="107"/>
      <c r="KH40" s="107"/>
      <c r="KI40" s="107"/>
      <c r="KJ40" s="107"/>
      <c r="KK40" s="107"/>
      <c r="KL40" s="107"/>
      <c r="KM40" s="107"/>
      <c r="KN40" s="107"/>
      <c r="KO40" s="107"/>
      <c r="KP40" s="107"/>
      <c r="KQ40" s="107"/>
      <c r="KR40" s="107"/>
      <c r="KS40" s="107"/>
      <c r="KT40" s="107"/>
      <c r="KU40" s="107"/>
      <c r="KV40" s="107"/>
      <c r="KW40" s="107"/>
      <c r="KX40" s="107"/>
      <c r="KY40" s="107"/>
      <c r="KZ40" s="107"/>
      <c r="LA40" s="107"/>
      <c r="LB40" s="107"/>
      <c r="LC40" s="107"/>
      <c r="LD40" s="107"/>
      <c r="LE40" s="107"/>
      <c r="LF40" s="107"/>
      <c r="LG40" s="107"/>
      <c r="LH40" s="107"/>
      <c r="LI40" s="107"/>
      <c r="LJ40" s="107"/>
      <c r="LK40" s="107"/>
      <c r="LL40" s="107"/>
      <c r="LM40" s="107"/>
      <c r="LN40" s="107"/>
      <c r="LO40" s="107"/>
      <c r="LP40" s="107"/>
      <c r="LQ40" s="107"/>
      <c r="LR40" s="107"/>
      <c r="LS40" s="107"/>
      <c r="LT40" s="107"/>
      <c r="LU40" s="107"/>
      <c r="LV40" s="107"/>
      <c r="LW40" s="107"/>
      <c r="LX40" s="107"/>
      <c r="LY40" s="107"/>
      <c r="LZ40" s="107"/>
      <c r="MA40" s="107"/>
      <c r="MB40" s="107"/>
      <c r="MC40" s="107"/>
      <c r="MD40" s="107"/>
      <c r="ME40" s="107"/>
      <c r="MF40" s="107"/>
      <c r="MG40" s="107"/>
      <c r="MH40" s="107"/>
      <c r="MI40" s="107"/>
      <c r="MJ40" s="107"/>
      <c r="MK40" s="107"/>
      <c r="ML40" s="107"/>
      <c r="MM40" s="107"/>
      <c r="MN40" s="107"/>
      <c r="MO40" s="107"/>
      <c r="MP40" s="107"/>
      <c r="MQ40" s="107"/>
      <c r="MR40" s="107"/>
      <c r="MS40" s="107"/>
      <c r="MT40" s="107"/>
      <c r="MU40" s="107"/>
      <c r="MV40" s="107"/>
      <c r="MW40" s="107"/>
      <c r="MX40" s="107"/>
      <c r="MY40" s="107"/>
      <c r="MZ40" s="107"/>
      <c r="NA40" s="107"/>
      <c r="NB40" s="107"/>
      <c r="NC40" s="107"/>
      <c r="ND40" s="107"/>
      <c r="NE40" s="107"/>
      <c r="NF40" s="107"/>
      <c r="NG40" s="107"/>
      <c r="NH40" s="107"/>
      <c r="NI40" s="107"/>
      <c r="NJ40" s="107"/>
      <c r="NK40" s="107"/>
      <c r="NL40" s="107"/>
      <c r="NM40" s="107"/>
      <c r="NN40" s="107"/>
      <c r="NO40" s="107"/>
      <c r="NP40" s="107"/>
      <c r="NQ40" s="107"/>
      <c r="NR40" s="107"/>
      <c r="NS40" s="107"/>
      <c r="NT40" s="107"/>
      <c r="NU40" s="107"/>
      <c r="NV40" s="107"/>
      <c r="NW40" s="107"/>
      <c r="NX40" s="107"/>
      <c r="NY40" s="107"/>
      <c r="NZ40" s="107"/>
      <c r="OA40" s="107"/>
      <c r="OB40" s="107"/>
      <c r="OC40" s="107"/>
      <c r="OD40" s="107"/>
      <c r="OE40" s="107"/>
      <c r="OF40" s="107"/>
      <c r="OG40" s="107"/>
      <c r="OH40" s="107"/>
      <c r="OI40" s="107"/>
      <c r="OJ40" s="107"/>
      <c r="OK40" s="107"/>
      <c r="OL40" s="107"/>
      <c r="OM40" s="107"/>
      <c r="ON40" s="107"/>
      <c r="OO40" s="107"/>
      <c r="OP40" s="107"/>
      <c r="OQ40" s="107"/>
      <c r="OR40" s="107"/>
      <c r="OS40" s="107"/>
      <c r="OT40" s="107"/>
      <c r="OU40" s="107"/>
      <c r="OV40" s="107"/>
      <c r="OW40" s="107"/>
      <c r="OX40" s="107"/>
      <c r="OY40" s="107"/>
      <c r="OZ40" s="107"/>
      <c r="PA40" s="107"/>
      <c r="PB40" s="107"/>
      <c r="PC40" s="107"/>
      <c r="PD40" s="107"/>
      <c r="PE40" s="107"/>
      <c r="PF40" s="107"/>
      <c r="PG40" s="107"/>
      <c r="PH40" s="107"/>
      <c r="PI40" s="107"/>
      <c r="PJ40" s="107"/>
      <c r="PK40" s="107"/>
      <c r="PL40" s="107"/>
      <c r="PM40" s="107"/>
      <c r="PN40" s="107"/>
      <c r="PO40" s="107"/>
      <c r="PP40" s="107"/>
      <c r="PQ40" s="107"/>
      <c r="PR40" s="107"/>
      <c r="PS40" s="107"/>
      <c r="PT40" s="107"/>
      <c r="PU40" s="107"/>
      <c r="PV40" s="107"/>
      <c r="PW40" s="107"/>
      <c r="PX40" s="107"/>
      <c r="PY40" s="107"/>
      <c r="PZ40" s="107"/>
      <c r="QA40" s="107"/>
      <c r="QB40" s="107"/>
      <c r="QC40" s="107"/>
      <c r="QD40" s="107"/>
      <c r="QE40" s="107"/>
      <c r="QF40" s="107"/>
      <c r="QG40" s="107"/>
      <c r="QH40" s="107"/>
      <c r="QI40" s="107"/>
      <c r="QJ40" s="107"/>
      <c r="QK40" s="107"/>
      <c r="QL40" s="107"/>
      <c r="QM40" s="107"/>
      <c r="QN40" s="107"/>
      <c r="QO40" s="107"/>
      <c r="QP40" s="107"/>
      <c r="QQ40" s="107"/>
      <c r="QR40" s="107"/>
      <c r="QS40" s="107"/>
      <c r="QT40" s="107"/>
      <c r="QU40" s="107"/>
      <c r="QV40" s="107"/>
      <c r="QW40" s="107"/>
      <c r="QX40" s="107"/>
      <c r="QY40" s="107"/>
      <c r="QZ40" s="107"/>
      <c r="RA40" s="107"/>
      <c r="RB40" s="107"/>
      <c r="RC40" s="107"/>
      <c r="RD40" s="107"/>
      <c r="RE40" s="107"/>
      <c r="RF40" s="107"/>
      <c r="RG40" s="107"/>
      <c r="RH40" s="107"/>
      <c r="RI40" s="107"/>
      <c r="RJ40" s="107"/>
      <c r="RK40" s="107"/>
      <c r="RL40" s="107"/>
      <c r="RM40" s="107"/>
      <c r="RN40" s="107"/>
      <c r="RO40" s="107"/>
      <c r="RP40" s="107"/>
      <c r="RQ40" s="107"/>
      <c r="RR40" s="107"/>
      <c r="RS40" s="107"/>
      <c r="RT40" s="107"/>
      <c r="RU40" s="107"/>
      <c r="RV40" s="107"/>
      <c r="RW40" s="107"/>
      <c r="RX40" s="107"/>
      <c r="RY40" s="107"/>
      <c r="RZ40" s="107"/>
      <c r="SA40" s="107"/>
      <c r="SB40" s="107"/>
      <c r="SC40" s="107"/>
      <c r="SD40" s="107"/>
      <c r="SE40" s="107"/>
      <c r="SF40" s="107"/>
      <c r="SG40" s="107"/>
      <c r="SH40" s="107"/>
      <c r="SI40" s="107"/>
      <c r="SJ40" s="107"/>
      <c r="SK40" s="107"/>
      <c r="SL40" s="107"/>
      <c r="SM40" s="107"/>
      <c r="SN40" s="107"/>
      <c r="SO40" s="107"/>
      <c r="SP40" s="107"/>
      <c r="SQ40" s="107"/>
      <c r="SR40" s="107"/>
      <c r="SS40" s="107"/>
      <c r="ST40" s="107"/>
      <c r="SU40" s="107"/>
      <c r="SV40" s="107"/>
      <c r="SW40" s="107"/>
      <c r="SX40" s="107"/>
      <c r="SY40" s="107"/>
      <c r="SZ40" s="107"/>
      <c r="TA40" s="107"/>
      <c r="TB40" s="107"/>
      <c r="TC40" s="107"/>
      <c r="TD40" s="107"/>
      <c r="TE40" s="107"/>
      <c r="TF40" s="107"/>
      <c r="TG40" s="107"/>
      <c r="TH40" s="107"/>
      <c r="TI40" s="107"/>
      <c r="TJ40" s="107"/>
      <c r="TK40" s="107"/>
      <c r="TL40" s="107"/>
      <c r="TM40" s="107"/>
      <c r="TN40" s="107"/>
      <c r="TO40" s="107"/>
      <c r="TP40" s="107"/>
      <c r="TQ40" s="107"/>
      <c r="TR40" s="107"/>
      <c r="TS40" s="107"/>
      <c r="TT40" s="107"/>
      <c r="TU40" s="107"/>
      <c r="TV40" s="107"/>
      <c r="TW40" s="107"/>
      <c r="TX40" s="107"/>
      <c r="TY40" s="107"/>
      <c r="TZ40" s="107"/>
      <c r="UA40" s="107"/>
      <c r="UB40" s="107"/>
      <c r="UC40" s="107"/>
      <c r="UD40" s="107"/>
      <c r="UE40" s="107"/>
      <c r="UF40" s="107"/>
      <c r="UG40" s="107"/>
      <c r="UH40" s="107"/>
      <c r="UI40" s="107"/>
      <c r="UJ40" s="107"/>
      <c r="UK40" s="107"/>
      <c r="UL40" s="107"/>
      <c r="UM40" s="107"/>
      <c r="UN40" s="107"/>
      <c r="UO40" s="107"/>
      <c r="UP40" s="107"/>
      <c r="UQ40" s="107"/>
      <c r="UR40" s="107"/>
      <c r="US40" s="107"/>
      <c r="UT40" s="107"/>
      <c r="UU40" s="107"/>
      <c r="UV40" s="107"/>
      <c r="UW40" s="107"/>
      <c r="UX40" s="107"/>
      <c r="UY40" s="107"/>
      <c r="UZ40" s="107"/>
      <c r="VA40" s="107"/>
      <c r="VB40" s="107"/>
      <c r="VC40" s="107"/>
      <c r="VD40" s="107"/>
      <c r="VE40" s="107"/>
      <c r="VF40" s="107"/>
      <c r="VG40" s="107"/>
      <c r="VH40" s="107"/>
      <c r="VI40" s="107"/>
      <c r="VJ40" s="107"/>
      <c r="VK40" s="107"/>
      <c r="VL40" s="107"/>
      <c r="VM40" s="107"/>
      <c r="VN40" s="107"/>
      <c r="VO40" s="107"/>
      <c r="VP40" s="107"/>
      <c r="VQ40" s="107"/>
      <c r="VR40" s="107"/>
      <c r="VS40" s="107"/>
      <c r="VT40" s="107"/>
      <c r="VU40" s="107"/>
      <c r="VV40" s="107"/>
      <c r="VW40" s="107"/>
      <c r="VX40" s="107"/>
      <c r="VY40" s="107"/>
      <c r="VZ40" s="107"/>
      <c r="WA40" s="107"/>
      <c r="WB40" s="107"/>
      <c r="WC40" s="107"/>
      <c r="WD40" s="107"/>
      <c r="WE40" s="107"/>
      <c r="WF40" s="107"/>
      <c r="WG40" s="107"/>
      <c r="WH40" s="107"/>
      <c r="WI40" s="107"/>
      <c r="WJ40" s="107"/>
      <c r="WK40" s="107"/>
      <c r="WL40" s="107"/>
      <c r="WM40" s="107"/>
      <c r="WN40" s="107"/>
      <c r="WO40" s="107"/>
      <c r="WP40" s="107"/>
      <c r="WQ40" s="107"/>
      <c r="WR40" s="107"/>
      <c r="WS40" s="107"/>
      <c r="WT40" s="107"/>
      <c r="WU40" s="107"/>
      <c r="WV40" s="107"/>
      <c r="WW40" s="107"/>
      <c r="WX40" s="107"/>
      <c r="WY40" s="107"/>
      <c r="WZ40" s="107"/>
      <c r="XA40" s="107"/>
      <c r="XB40" s="107"/>
      <c r="XC40" s="107"/>
      <c r="XD40" s="107"/>
      <c r="XE40" s="107"/>
      <c r="XF40" s="107"/>
      <c r="XG40" s="107"/>
      <c r="XH40" s="107"/>
      <c r="XI40" s="107"/>
      <c r="XJ40" s="107"/>
      <c r="XK40" s="107"/>
      <c r="XL40" s="107"/>
      <c r="XM40" s="107"/>
      <c r="XN40" s="107"/>
      <c r="XO40" s="107"/>
      <c r="XP40" s="107"/>
      <c r="XQ40" s="107"/>
      <c r="XR40" s="107"/>
      <c r="XS40" s="107"/>
      <c r="XT40" s="107"/>
      <c r="XU40" s="107"/>
      <c r="XV40" s="107"/>
      <c r="XW40" s="107"/>
      <c r="XX40" s="107"/>
      <c r="XY40" s="107"/>
      <c r="XZ40" s="107"/>
      <c r="YA40" s="107"/>
      <c r="YB40" s="107"/>
      <c r="YC40" s="107"/>
      <c r="YD40" s="107"/>
      <c r="YE40" s="107"/>
      <c r="YF40" s="107"/>
      <c r="YG40" s="107"/>
      <c r="YH40" s="107"/>
      <c r="YI40" s="107"/>
      <c r="YJ40" s="107"/>
      <c r="YK40" s="107"/>
      <c r="YL40" s="107"/>
      <c r="YM40" s="107"/>
      <c r="YN40" s="107"/>
      <c r="YO40" s="107"/>
      <c r="YP40" s="107"/>
      <c r="YQ40" s="107"/>
      <c r="YR40" s="107"/>
      <c r="YS40" s="107"/>
      <c r="YT40" s="107"/>
      <c r="YU40" s="107"/>
      <c r="YV40" s="107"/>
      <c r="YW40" s="107"/>
      <c r="YX40" s="107"/>
      <c r="YY40" s="107"/>
      <c r="YZ40" s="107"/>
      <c r="ZA40" s="107"/>
      <c r="ZB40" s="107"/>
      <c r="ZC40" s="107"/>
      <c r="ZD40" s="107"/>
      <c r="ZE40" s="107"/>
      <c r="ZF40" s="107"/>
      <c r="ZG40" s="107"/>
      <c r="ZH40" s="107"/>
      <c r="ZI40" s="107"/>
      <c r="ZJ40" s="107"/>
      <c r="ZK40" s="107"/>
      <c r="ZL40" s="107"/>
      <c r="ZM40" s="107"/>
      <c r="ZN40" s="107"/>
      <c r="ZO40" s="107"/>
      <c r="ZP40" s="107"/>
      <c r="ZQ40" s="107"/>
      <c r="ZR40" s="107"/>
      <c r="ZS40" s="107"/>
      <c r="ZT40" s="107"/>
      <c r="ZU40" s="107"/>
      <c r="ZV40" s="107"/>
      <c r="ZW40" s="107"/>
      <c r="ZX40" s="107"/>
      <c r="ZY40" s="107"/>
      <c r="ZZ40" s="107"/>
      <c r="AAA40" s="107"/>
      <c r="AAB40" s="107"/>
      <c r="AAC40" s="107"/>
      <c r="AAD40" s="107"/>
      <c r="AAE40" s="107"/>
      <c r="AAF40" s="107"/>
      <c r="AAG40" s="107"/>
      <c r="AAH40" s="107"/>
      <c r="AAI40" s="107"/>
      <c r="AAJ40" s="107"/>
      <c r="AAK40" s="107"/>
      <c r="AAL40" s="107"/>
      <c r="AAM40" s="107"/>
      <c r="AAN40" s="107"/>
      <c r="AAO40" s="107"/>
      <c r="AAP40" s="107"/>
      <c r="AAQ40" s="107"/>
      <c r="AAR40" s="107"/>
      <c r="AAS40" s="107"/>
      <c r="AAT40" s="107"/>
      <c r="AAU40" s="107"/>
      <c r="AAV40" s="107"/>
      <c r="AAW40" s="107"/>
      <c r="AAX40" s="107"/>
      <c r="AAY40" s="107"/>
      <c r="AAZ40" s="107"/>
      <c r="ABA40" s="107"/>
      <c r="ABB40" s="107"/>
      <c r="ABC40" s="107"/>
      <c r="ABD40" s="107"/>
      <c r="ABE40" s="107"/>
      <c r="ABF40" s="107"/>
      <c r="ABG40" s="107"/>
      <c r="ABH40" s="107"/>
      <c r="ABI40" s="107"/>
      <c r="ABJ40" s="107"/>
      <c r="ABK40" s="107"/>
      <c r="ABL40" s="107"/>
      <c r="ABM40" s="107"/>
      <c r="ABN40" s="107"/>
      <c r="ABO40" s="107"/>
      <c r="ABP40" s="107"/>
    </row>
    <row r="41" spans="1:744" ht="15" thickBot="1" x14ac:dyDescent="0.2">
      <c r="A41" s="89" t="str">
        <f>'Tariffs 2017'!K12</f>
        <v>Origin Energy</v>
      </c>
      <c r="B41" s="90" t="str">
        <f>'Tariffs 2017'!L12</f>
        <v>Saver</v>
      </c>
      <c r="C41" s="91">
        <f>91*'Tariffs 2017'!M12/100</f>
        <v>78.660399999999996</v>
      </c>
      <c r="D41" s="91">
        <f>($C$33*$C$34)*'Tariffs 2017'!N12/100</f>
        <v>107.56</v>
      </c>
      <c r="E41" s="91">
        <f>($C$33*$C$35)*'Tariffs 2017'!AH12/100</f>
        <v>191.9</v>
      </c>
      <c r="F41" s="91">
        <f>($C$33*$C$36)*'Tariffs 2017'!W12/100</f>
        <v>90.78</v>
      </c>
      <c r="G41" s="91">
        <f t="shared" si="13"/>
        <v>468.90039999999999</v>
      </c>
      <c r="H41" s="91">
        <f>(G41-C41)*4</f>
        <v>1560.96</v>
      </c>
      <c r="I41" s="92">
        <f t="shared" si="11"/>
        <v>1875.6016</v>
      </c>
      <c r="J41" s="93">
        <f t="shared" si="12"/>
        <v>2063.16176</v>
      </c>
      <c r="K41" s="90">
        <f>'Tariffs 2017'!AT12</f>
        <v>0</v>
      </c>
      <c r="L41" s="90">
        <f>'Tariffs 2017'!AU12</f>
        <v>0</v>
      </c>
      <c r="M41" s="90">
        <f>'Tariffs 2017'!AV12</f>
        <v>0</v>
      </c>
      <c r="N41" s="90">
        <f>'Tariffs 2017'!AW12</f>
        <v>10</v>
      </c>
      <c r="O41" s="93">
        <f>I41</f>
        <v>1875.6016</v>
      </c>
      <c r="P41" s="93">
        <f>O41-(H41*N41/100)</f>
        <v>1719.5056</v>
      </c>
      <c r="Q41" s="94">
        <f t="shared" si="14"/>
        <v>2063.16176</v>
      </c>
      <c r="R41" s="94">
        <f t="shared" si="14"/>
        <v>1891.4561600000002</v>
      </c>
      <c r="S41" s="95">
        <f>'Tariffs 2017'!BD12</f>
        <v>0</v>
      </c>
      <c r="T41" s="96" t="str">
        <f>'Tariffs 2017'!BE12</f>
        <v>n</v>
      </c>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c r="IV41" s="107"/>
      <c r="IW41" s="107"/>
      <c r="IX41" s="107"/>
      <c r="IY41" s="107"/>
      <c r="IZ41" s="107"/>
      <c r="JA41" s="107"/>
      <c r="JB41" s="107"/>
      <c r="JC41" s="107"/>
      <c r="JD41" s="107"/>
      <c r="JE41" s="107"/>
      <c r="JF41" s="107"/>
      <c r="JG41" s="107"/>
      <c r="JH41" s="107"/>
      <c r="JI41" s="107"/>
      <c r="JJ41" s="107"/>
      <c r="JK41" s="107"/>
      <c r="JL41" s="107"/>
      <c r="JM41" s="107"/>
      <c r="JN41" s="107"/>
      <c r="JO41" s="107"/>
      <c r="JP41" s="107"/>
      <c r="JQ41" s="107"/>
      <c r="JR41" s="107"/>
      <c r="JS41" s="107"/>
      <c r="JT41" s="107"/>
      <c r="JU41" s="107"/>
      <c r="JV41" s="107"/>
      <c r="JW41" s="107"/>
      <c r="JX41" s="107"/>
      <c r="JY41" s="107"/>
      <c r="JZ41" s="107"/>
      <c r="KA41" s="107"/>
      <c r="KB41" s="107"/>
      <c r="KC41" s="107"/>
      <c r="KD41" s="107"/>
      <c r="KE41" s="107"/>
      <c r="KF41" s="107"/>
      <c r="KG41" s="107"/>
      <c r="KH41" s="107"/>
      <c r="KI41" s="107"/>
      <c r="KJ41" s="107"/>
      <c r="KK41" s="107"/>
      <c r="KL41" s="107"/>
      <c r="KM41" s="107"/>
      <c r="KN41" s="107"/>
      <c r="KO41" s="107"/>
      <c r="KP41" s="107"/>
      <c r="KQ41" s="107"/>
      <c r="KR41" s="107"/>
      <c r="KS41" s="107"/>
      <c r="KT41" s="107"/>
      <c r="KU41" s="107"/>
      <c r="KV41" s="107"/>
      <c r="KW41" s="107"/>
      <c r="KX41" s="107"/>
      <c r="KY41" s="107"/>
      <c r="KZ41" s="107"/>
      <c r="LA41" s="107"/>
      <c r="LB41" s="107"/>
      <c r="LC41" s="107"/>
      <c r="LD41" s="107"/>
      <c r="LE41" s="107"/>
      <c r="LF41" s="107"/>
      <c r="LG41" s="107"/>
      <c r="LH41" s="107"/>
      <c r="LI41" s="107"/>
      <c r="LJ41" s="107"/>
      <c r="LK41" s="107"/>
      <c r="LL41" s="107"/>
      <c r="LM41" s="107"/>
      <c r="LN41" s="107"/>
      <c r="LO41" s="107"/>
      <c r="LP41" s="107"/>
      <c r="LQ41" s="107"/>
      <c r="LR41" s="107"/>
      <c r="LS41" s="107"/>
      <c r="LT41" s="107"/>
      <c r="LU41" s="107"/>
      <c r="LV41" s="107"/>
      <c r="LW41" s="107"/>
      <c r="LX41" s="107"/>
      <c r="LY41" s="107"/>
      <c r="LZ41" s="107"/>
      <c r="MA41" s="107"/>
      <c r="MB41" s="107"/>
      <c r="MC41" s="107"/>
      <c r="MD41" s="107"/>
      <c r="ME41" s="107"/>
      <c r="MF41" s="107"/>
      <c r="MG41" s="107"/>
      <c r="MH41" s="107"/>
      <c r="MI41" s="107"/>
      <c r="MJ41" s="107"/>
      <c r="MK41" s="107"/>
      <c r="ML41" s="107"/>
      <c r="MM41" s="107"/>
      <c r="MN41" s="107"/>
      <c r="MO41" s="107"/>
      <c r="MP41" s="107"/>
      <c r="MQ41" s="107"/>
      <c r="MR41" s="107"/>
      <c r="MS41" s="107"/>
      <c r="MT41" s="107"/>
      <c r="MU41" s="107"/>
      <c r="MV41" s="107"/>
      <c r="MW41" s="107"/>
      <c r="MX41" s="107"/>
      <c r="MY41" s="107"/>
      <c r="MZ41" s="107"/>
      <c r="NA41" s="107"/>
      <c r="NB41" s="107"/>
      <c r="NC41" s="107"/>
      <c r="ND41" s="107"/>
      <c r="NE41" s="107"/>
      <c r="NF41" s="107"/>
      <c r="NG41" s="107"/>
      <c r="NH41" s="107"/>
      <c r="NI41" s="107"/>
      <c r="NJ41" s="107"/>
      <c r="NK41" s="107"/>
      <c r="NL41" s="107"/>
      <c r="NM41" s="107"/>
      <c r="NN41" s="107"/>
      <c r="NO41" s="107"/>
      <c r="NP41" s="107"/>
      <c r="NQ41" s="107"/>
      <c r="NR41" s="107"/>
      <c r="NS41" s="107"/>
      <c r="NT41" s="107"/>
      <c r="NU41" s="107"/>
      <c r="NV41" s="107"/>
      <c r="NW41" s="107"/>
      <c r="NX41" s="107"/>
      <c r="NY41" s="107"/>
      <c r="NZ41" s="107"/>
      <c r="OA41" s="107"/>
      <c r="OB41" s="107"/>
      <c r="OC41" s="107"/>
      <c r="OD41" s="107"/>
      <c r="OE41" s="107"/>
      <c r="OF41" s="107"/>
      <c r="OG41" s="107"/>
      <c r="OH41" s="107"/>
      <c r="OI41" s="107"/>
      <c r="OJ41" s="107"/>
      <c r="OK41" s="107"/>
      <c r="OL41" s="107"/>
      <c r="OM41" s="107"/>
      <c r="ON41" s="107"/>
      <c r="OO41" s="107"/>
      <c r="OP41" s="107"/>
      <c r="OQ41" s="107"/>
      <c r="OR41" s="107"/>
      <c r="OS41" s="107"/>
      <c r="OT41" s="107"/>
      <c r="OU41" s="107"/>
      <c r="OV41" s="107"/>
      <c r="OW41" s="107"/>
      <c r="OX41" s="107"/>
      <c r="OY41" s="107"/>
      <c r="OZ41" s="107"/>
      <c r="PA41" s="107"/>
      <c r="PB41" s="107"/>
      <c r="PC41" s="107"/>
      <c r="PD41" s="107"/>
      <c r="PE41" s="107"/>
      <c r="PF41" s="107"/>
      <c r="PG41" s="107"/>
      <c r="PH41" s="107"/>
      <c r="PI41" s="107"/>
      <c r="PJ41" s="107"/>
      <c r="PK41" s="107"/>
      <c r="PL41" s="107"/>
      <c r="PM41" s="107"/>
      <c r="PN41" s="107"/>
      <c r="PO41" s="107"/>
      <c r="PP41" s="107"/>
      <c r="PQ41" s="107"/>
      <c r="PR41" s="107"/>
      <c r="PS41" s="107"/>
      <c r="PT41" s="107"/>
      <c r="PU41" s="107"/>
      <c r="PV41" s="107"/>
      <c r="PW41" s="107"/>
      <c r="PX41" s="107"/>
      <c r="PY41" s="107"/>
      <c r="PZ41" s="107"/>
      <c r="QA41" s="107"/>
      <c r="QB41" s="107"/>
      <c r="QC41" s="107"/>
      <c r="QD41" s="107"/>
      <c r="QE41" s="107"/>
      <c r="QF41" s="107"/>
      <c r="QG41" s="107"/>
      <c r="QH41" s="107"/>
      <c r="QI41" s="107"/>
      <c r="QJ41" s="107"/>
      <c r="QK41" s="107"/>
      <c r="QL41" s="107"/>
      <c r="QM41" s="107"/>
      <c r="QN41" s="107"/>
      <c r="QO41" s="107"/>
      <c r="QP41" s="107"/>
      <c r="QQ41" s="107"/>
      <c r="QR41" s="107"/>
      <c r="QS41" s="107"/>
      <c r="QT41" s="107"/>
      <c r="QU41" s="107"/>
      <c r="QV41" s="107"/>
      <c r="QW41" s="107"/>
      <c r="QX41" s="107"/>
      <c r="QY41" s="107"/>
      <c r="QZ41" s="107"/>
      <c r="RA41" s="107"/>
      <c r="RB41" s="107"/>
      <c r="RC41" s="107"/>
      <c r="RD41" s="107"/>
      <c r="RE41" s="107"/>
      <c r="RF41" s="107"/>
      <c r="RG41" s="107"/>
      <c r="RH41" s="107"/>
      <c r="RI41" s="107"/>
      <c r="RJ41" s="107"/>
      <c r="RK41" s="107"/>
      <c r="RL41" s="107"/>
      <c r="RM41" s="107"/>
      <c r="RN41" s="107"/>
      <c r="RO41" s="107"/>
      <c r="RP41" s="107"/>
      <c r="RQ41" s="107"/>
      <c r="RR41" s="107"/>
      <c r="RS41" s="107"/>
      <c r="RT41" s="107"/>
      <c r="RU41" s="107"/>
      <c r="RV41" s="107"/>
      <c r="RW41" s="107"/>
      <c r="RX41" s="107"/>
      <c r="RY41" s="107"/>
      <c r="RZ41" s="107"/>
      <c r="SA41" s="107"/>
      <c r="SB41" s="107"/>
      <c r="SC41" s="107"/>
      <c r="SD41" s="107"/>
      <c r="SE41" s="107"/>
      <c r="SF41" s="107"/>
      <c r="SG41" s="107"/>
      <c r="SH41" s="107"/>
      <c r="SI41" s="107"/>
      <c r="SJ41" s="107"/>
      <c r="SK41" s="107"/>
      <c r="SL41" s="107"/>
      <c r="SM41" s="107"/>
      <c r="SN41" s="107"/>
      <c r="SO41" s="107"/>
      <c r="SP41" s="107"/>
      <c r="SQ41" s="107"/>
      <c r="SR41" s="107"/>
      <c r="SS41" s="107"/>
      <c r="ST41" s="107"/>
      <c r="SU41" s="107"/>
      <c r="SV41" s="107"/>
      <c r="SW41" s="107"/>
      <c r="SX41" s="107"/>
      <c r="SY41" s="107"/>
      <c r="SZ41" s="107"/>
      <c r="TA41" s="107"/>
      <c r="TB41" s="107"/>
      <c r="TC41" s="107"/>
      <c r="TD41" s="107"/>
      <c r="TE41" s="107"/>
      <c r="TF41" s="107"/>
      <c r="TG41" s="107"/>
      <c r="TH41" s="107"/>
      <c r="TI41" s="107"/>
      <c r="TJ41" s="107"/>
      <c r="TK41" s="107"/>
      <c r="TL41" s="107"/>
      <c r="TM41" s="107"/>
      <c r="TN41" s="107"/>
      <c r="TO41" s="107"/>
      <c r="TP41" s="107"/>
      <c r="TQ41" s="107"/>
      <c r="TR41" s="107"/>
      <c r="TS41" s="107"/>
      <c r="TT41" s="107"/>
      <c r="TU41" s="107"/>
      <c r="TV41" s="107"/>
      <c r="TW41" s="107"/>
      <c r="TX41" s="107"/>
      <c r="TY41" s="107"/>
      <c r="TZ41" s="107"/>
      <c r="UA41" s="107"/>
      <c r="UB41" s="107"/>
      <c r="UC41" s="107"/>
      <c r="UD41" s="107"/>
      <c r="UE41" s="107"/>
      <c r="UF41" s="107"/>
      <c r="UG41" s="107"/>
      <c r="UH41" s="107"/>
      <c r="UI41" s="107"/>
      <c r="UJ41" s="107"/>
      <c r="UK41" s="107"/>
      <c r="UL41" s="107"/>
      <c r="UM41" s="107"/>
      <c r="UN41" s="107"/>
      <c r="UO41" s="107"/>
      <c r="UP41" s="107"/>
      <c r="UQ41" s="107"/>
      <c r="UR41" s="107"/>
      <c r="US41" s="107"/>
      <c r="UT41" s="107"/>
      <c r="UU41" s="107"/>
      <c r="UV41" s="107"/>
      <c r="UW41" s="107"/>
      <c r="UX41" s="107"/>
      <c r="UY41" s="107"/>
      <c r="UZ41" s="107"/>
      <c r="VA41" s="107"/>
      <c r="VB41" s="107"/>
      <c r="VC41" s="107"/>
      <c r="VD41" s="107"/>
      <c r="VE41" s="107"/>
      <c r="VF41" s="107"/>
      <c r="VG41" s="107"/>
      <c r="VH41" s="107"/>
      <c r="VI41" s="107"/>
      <c r="VJ41" s="107"/>
      <c r="VK41" s="107"/>
      <c r="VL41" s="107"/>
      <c r="VM41" s="107"/>
      <c r="VN41" s="107"/>
      <c r="VO41" s="107"/>
      <c r="VP41" s="107"/>
      <c r="VQ41" s="107"/>
      <c r="VR41" s="107"/>
      <c r="VS41" s="107"/>
      <c r="VT41" s="107"/>
      <c r="VU41" s="107"/>
      <c r="VV41" s="107"/>
      <c r="VW41" s="107"/>
      <c r="VX41" s="107"/>
      <c r="VY41" s="107"/>
      <c r="VZ41" s="107"/>
      <c r="WA41" s="107"/>
      <c r="WB41" s="107"/>
      <c r="WC41" s="107"/>
      <c r="WD41" s="107"/>
      <c r="WE41" s="107"/>
      <c r="WF41" s="107"/>
      <c r="WG41" s="107"/>
      <c r="WH41" s="107"/>
      <c r="WI41" s="107"/>
      <c r="WJ41" s="107"/>
      <c r="WK41" s="107"/>
      <c r="WL41" s="107"/>
      <c r="WM41" s="107"/>
      <c r="WN41" s="107"/>
      <c r="WO41" s="107"/>
      <c r="WP41" s="107"/>
      <c r="WQ41" s="107"/>
      <c r="WR41" s="107"/>
      <c r="WS41" s="107"/>
      <c r="WT41" s="107"/>
      <c r="WU41" s="107"/>
      <c r="WV41" s="107"/>
      <c r="WW41" s="107"/>
      <c r="WX41" s="107"/>
      <c r="WY41" s="107"/>
      <c r="WZ41" s="107"/>
      <c r="XA41" s="107"/>
      <c r="XB41" s="107"/>
      <c r="XC41" s="107"/>
      <c r="XD41" s="107"/>
      <c r="XE41" s="107"/>
      <c r="XF41" s="107"/>
      <c r="XG41" s="107"/>
      <c r="XH41" s="107"/>
      <c r="XI41" s="107"/>
      <c r="XJ41" s="107"/>
      <c r="XK41" s="107"/>
      <c r="XL41" s="107"/>
      <c r="XM41" s="107"/>
      <c r="XN41" s="107"/>
      <c r="XO41" s="107"/>
      <c r="XP41" s="107"/>
      <c r="XQ41" s="107"/>
      <c r="XR41" s="107"/>
      <c r="XS41" s="107"/>
      <c r="XT41" s="107"/>
      <c r="XU41" s="107"/>
      <c r="XV41" s="107"/>
      <c r="XW41" s="107"/>
      <c r="XX41" s="107"/>
      <c r="XY41" s="107"/>
      <c r="XZ41" s="107"/>
      <c r="YA41" s="107"/>
      <c r="YB41" s="107"/>
      <c r="YC41" s="107"/>
      <c r="YD41" s="107"/>
      <c r="YE41" s="107"/>
      <c r="YF41" s="107"/>
      <c r="YG41" s="107"/>
      <c r="YH41" s="107"/>
      <c r="YI41" s="107"/>
      <c r="YJ41" s="107"/>
      <c r="YK41" s="107"/>
      <c r="YL41" s="107"/>
      <c r="YM41" s="107"/>
      <c r="YN41" s="107"/>
      <c r="YO41" s="107"/>
      <c r="YP41" s="107"/>
      <c r="YQ41" s="107"/>
      <c r="YR41" s="107"/>
      <c r="YS41" s="107"/>
      <c r="YT41" s="107"/>
      <c r="YU41" s="107"/>
      <c r="YV41" s="107"/>
      <c r="YW41" s="107"/>
      <c r="YX41" s="107"/>
      <c r="YY41" s="107"/>
      <c r="YZ41" s="107"/>
      <c r="ZA41" s="107"/>
      <c r="ZB41" s="107"/>
      <c r="ZC41" s="107"/>
      <c r="ZD41" s="107"/>
      <c r="ZE41" s="107"/>
      <c r="ZF41" s="107"/>
      <c r="ZG41" s="107"/>
      <c r="ZH41" s="107"/>
      <c r="ZI41" s="107"/>
      <c r="ZJ41" s="107"/>
      <c r="ZK41" s="107"/>
      <c r="ZL41" s="107"/>
      <c r="ZM41" s="107"/>
      <c r="ZN41" s="107"/>
      <c r="ZO41" s="107"/>
      <c r="ZP41" s="107"/>
      <c r="ZQ41" s="107"/>
      <c r="ZR41" s="107"/>
      <c r="ZS41" s="107"/>
      <c r="ZT41" s="107"/>
      <c r="ZU41" s="107"/>
      <c r="ZV41" s="107"/>
      <c r="ZW41" s="107"/>
      <c r="ZX41" s="107"/>
      <c r="ZY41" s="107"/>
      <c r="ZZ41" s="107"/>
      <c r="AAA41" s="107"/>
      <c r="AAB41" s="107"/>
      <c r="AAC41" s="107"/>
      <c r="AAD41" s="107"/>
      <c r="AAE41" s="107"/>
      <c r="AAF41" s="107"/>
      <c r="AAG41" s="107"/>
      <c r="AAH41" s="107"/>
      <c r="AAI41" s="107"/>
      <c r="AAJ41" s="107"/>
      <c r="AAK41" s="107"/>
      <c r="AAL41" s="107"/>
      <c r="AAM41" s="107"/>
      <c r="AAN41" s="107"/>
      <c r="AAO41" s="107"/>
      <c r="AAP41" s="107"/>
      <c r="AAQ41" s="107"/>
      <c r="AAR41" s="107"/>
      <c r="AAS41" s="107"/>
      <c r="AAT41" s="107"/>
      <c r="AAU41" s="107"/>
      <c r="AAV41" s="107"/>
      <c r="AAW41" s="107"/>
      <c r="AAX41" s="107"/>
      <c r="AAY41" s="107"/>
      <c r="AAZ41" s="107"/>
      <c r="ABA41" s="107"/>
      <c r="ABB41" s="107"/>
      <c r="ABC41" s="107"/>
      <c r="ABD41" s="107"/>
      <c r="ABE41" s="107"/>
      <c r="ABF41" s="107"/>
      <c r="ABG41" s="107"/>
      <c r="ABH41" s="107"/>
      <c r="ABI41" s="107"/>
      <c r="ABJ41" s="107"/>
      <c r="ABK41" s="107"/>
      <c r="ABL41" s="107"/>
      <c r="ABM41" s="107"/>
      <c r="ABN41" s="107"/>
      <c r="ABO41" s="107"/>
      <c r="ABP41" s="107"/>
    </row>
    <row r="42" spans="1:744" s="108" customFormat="1" ht="14" x14ac:dyDescent="0.15">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c r="IV42" s="107"/>
      <c r="IW42" s="107"/>
      <c r="IX42" s="107"/>
      <c r="IY42" s="107"/>
      <c r="IZ42" s="107"/>
      <c r="JA42" s="107"/>
      <c r="JB42" s="107"/>
      <c r="JC42" s="107"/>
      <c r="JD42" s="107"/>
      <c r="JE42" s="107"/>
      <c r="JF42" s="107"/>
      <c r="JG42" s="107"/>
      <c r="JH42" s="107"/>
      <c r="JI42" s="107"/>
      <c r="JJ42" s="107"/>
      <c r="JK42" s="107"/>
      <c r="JL42" s="107"/>
      <c r="JM42" s="107"/>
      <c r="JN42" s="107"/>
      <c r="JO42" s="107"/>
      <c r="JP42" s="107"/>
      <c r="JQ42" s="107"/>
      <c r="JR42" s="107"/>
      <c r="JS42" s="107"/>
      <c r="JT42" s="107"/>
      <c r="JU42" s="107"/>
      <c r="JV42" s="107"/>
      <c r="JW42" s="107"/>
      <c r="JX42" s="107"/>
      <c r="JY42" s="107"/>
      <c r="JZ42" s="107"/>
      <c r="KA42" s="107"/>
      <c r="KB42" s="107"/>
      <c r="KC42" s="107"/>
      <c r="KD42" s="107"/>
      <c r="KE42" s="107"/>
      <c r="KF42" s="107"/>
      <c r="KG42" s="107"/>
      <c r="KH42" s="107"/>
      <c r="KI42" s="107"/>
      <c r="KJ42" s="107"/>
      <c r="KK42" s="107"/>
      <c r="KL42" s="107"/>
      <c r="KM42" s="107"/>
      <c r="KN42" s="107"/>
      <c r="KO42" s="107"/>
      <c r="KP42" s="107"/>
      <c r="KQ42" s="107"/>
      <c r="KR42" s="107"/>
      <c r="KS42" s="107"/>
      <c r="KT42" s="107"/>
      <c r="KU42" s="107"/>
      <c r="KV42" s="107"/>
      <c r="KW42" s="107"/>
      <c r="KX42" s="107"/>
      <c r="KY42" s="107"/>
      <c r="KZ42" s="107"/>
      <c r="LA42" s="107"/>
      <c r="LB42" s="107"/>
      <c r="LC42" s="107"/>
      <c r="LD42" s="107"/>
      <c r="LE42" s="107"/>
      <c r="LF42" s="107"/>
      <c r="LG42" s="107"/>
      <c r="LH42" s="107"/>
      <c r="LI42" s="107"/>
      <c r="LJ42" s="107"/>
      <c r="LK42" s="107"/>
      <c r="LL42" s="107"/>
      <c r="LM42" s="107"/>
      <c r="LN42" s="107"/>
      <c r="LO42" s="107"/>
      <c r="LP42" s="107"/>
      <c r="LQ42" s="107"/>
      <c r="LR42" s="107"/>
      <c r="LS42" s="107"/>
      <c r="LT42" s="107"/>
      <c r="LU42" s="107"/>
      <c r="LV42" s="107"/>
      <c r="LW42" s="107"/>
      <c r="LX42" s="107"/>
      <c r="LY42" s="107"/>
      <c r="LZ42" s="107"/>
      <c r="MA42" s="107"/>
      <c r="MB42" s="107"/>
      <c r="MC42" s="107"/>
      <c r="MD42" s="107"/>
      <c r="ME42" s="107"/>
      <c r="MF42" s="107"/>
      <c r="MG42" s="107"/>
      <c r="MH42" s="107"/>
      <c r="MI42" s="107"/>
      <c r="MJ42" s="107"/>
      <c r="MK42" s="107"/>
      <c r="ML42" s="107"/>
      <c r="MM42" s="107"/>
      <c r="MN42" s="107"/>
      <c r="MO42" s="107"/>
      <c r="MP42" s="107"/>
      <c r="MQ42" s="107"/>
      <c r="MR42" s="107"/>
      <c r="MS42" s="107"/>
      <c r="MT42" s="107"/>
      <c r="MU42" s="107"/>
      <c r="MV42" s="107"/>
      <c r="MW42" s="107"/>
      <c r="MX42" s="107"/>
      <c r="MY42" s="107"/>
      <c r="MZ42" s="107"/>
      <c r="NA42" s="107"/>
      <c r="NB42" s="107"/>
      <c r="NC42" s="107"/>
      <c r="ND42" s="107"/>
      <c r="NE42" s="107"/>
      <c r="NF42" s="107"/>
      <c r="NG42" s="107"/>
      <c r="NH42" s="107"/>
      <c r="NI42" s="107"/>
      <c r="NJ42" s="107"/>
      <c r="NK42" s="107"/>
      <c r="NL42" s="107"/>
      <c r="NM42" s="107"/>
      <c r="NN42" s="107"/>
      <c r="NO42" s="107"/>
      <c r="NP42" s="107"/>
      <c r="NQ42" s="107"/>
      <c r="NR42" s="107"/>
      <c r="NS42" s="107"/>
      <c r="NT42" s="107"/>
      <c r="NU42" s="107"/>
      <c r="NV42" s="107"/>
      <c r="NW42" s="107"/>
      <c r="NX42" s="107"/>
      <c r="NY42" s="107"/>
      <c r="NZ42" s="107"/>
      <c r="OA42" s="107"/>
      <c r="OB42" s="107"/>
      <c r="OC42" s="107"/>
      <c r="OD42" s="107"/>
      <c r="OE42" s="107"/>
      <c r="OF42" s="107"/>
      <c r="OG42" s="107"/>
      <c r="OH42" s="107"/>
      <c r="OI42" s="107"/>
      <c r="OJ42" s="107"/>
      <c r="OK42" s="107"/>
      <c r="OL42" s="107"/>
      <c r="OM42" s="107"/>
      <c r="ON42" s="107"/>
      <c r="OO42" s="107"/>
      <c r="OP42" s="107"/>
      <c r="OQ42" s="107"/>
      <c r="OR42" s="107"/>
      <c r="OS42" s="107"/>
      <c r="OT42" s="107"/>
      <c r="OU42" s="107"/>
      <c r="OV42" s="107"/>
      <c r="OW42" s="107"/>
      <c r="OX42" s="107"/>
      <c r="OY42" s="107"/>
      <c r="OZ42" s="107"/>
      <c r="PA42" s="107"/>
      <c r="PB42" s="107"/>
      <c r="PC42" s="107"/>
      <c r="PD42" s="107"/>
      <c r="PE42" s="107"/>
      <c r="PF42" s="107"/>
      <c r="PG42" s="107"/>
      <c r="PH42" s="107"/>
      <c r="PI42" s="107"/>
      <c r="PJ42" s="107"/>
      <c r="PK42" s="107"/>
      <c r="PL42" s="107"/>
      <c r="PM42" s="107"/>
      <c r="PN42" s="107"/>
      <c r="PO42" s="107"/>
      <c r="PP42" s="107"/>
      <c r="PQ42" s="107"/>
      <c r="PR42" s="107"/>
      <c r="PS42" s="107"/>
      <c r="PT42" s="107"/>
      <c r="PU42" s="107"/>
      <c r="PV42" s="107"/>
      <c r="PW42" s="107"/>
      <c r="PX42" s="107"/>
      <c r="PY42" s="107"/>
      <c r="PZ42" s="107"/>
      <c r="QA42" s="107"/>
      <c r="QB42" s="107"/>
      <c r="QC42" s="107"/>
      <c r="QD42" s="107"/>
      <c r="QE42" s="107"/>
      <c r="QF42" s="107"/>
      <c r="QG42" s="107"/>
      <c r="QH42" s="107"/>
      <c r="QI42" s="107"/>
      <c r="QJ42" s="107"/>
      <c r="QK42" s="107"/>
      <c r="QL42" s="107"/>
      <c r="QM42" s="107"/>
      <c r="QN42" s="107"/>
      <c r="QO42" s="107"/>
      <c r="QP42" s="107"/>
      <c r="QQ42" s="107"/>
      <c r="QR42" s="107"/>
      <c r="QS42" s="107"/>
      <c r="QT42" s="107"/>
      <c r="QU42" s="107"/>
      <c r="QV42" s="107"/>
      <c r="QW42" s="107"/>
      <c r="QX42" s="107"/>
      <c r="QY42" s="107"/>
      <c r="QZ42" s="107"/>
      <c r="RA42" s="107"/>
      <c r="RB42" s="107"/>
      <c r="RC42" s="107"/>
      <c r="RD42" s="107"/>
      <c r="RE42" s="107"/>
      <c r="RF42" s="107"/>
      <c r="RG42" s="107"/>
      <c r="RH42" s="107"/>
      <c r="RI42" s="107"/>
      <c r="RJ42" s="107"/>
      <c r="RK42" s="107"/>
      <c r="RL42" s="107"/>
      <c r="RM42" s="107"/>
      <c r="RN42" s="107"/>
      <c r="RO42" s="107"/>
      <c r="RP42" s="107"/>
      <c r="RQ42" s="107"/>
      <c r="RR42" s="107"/>
      <c r="RS42" s="107"/>
      <c r="RT42" s="107"/>
      <c r="RU42" s="107"/>
      <c r="RV42" s="107"/>
      <c r="RW42" s="107"/>
      <c r="RX42" s="107"/>
      <c r="RY42" s="107"/>
      <c r="RZ42" s="107"/>
      <c r="SA42" s="107"/>
      <c r="SB42" s="107"/>
      <c r="SC42" s="107"/>
      <c r="SD42" s="107"/>
      <c r="SE42" s="107"/>
      <c r="SF42" s="107"/>
      <c r="SG42" s="107"/>
      <c r="SH42" s="107"/>
      <c r="SI42" s="107"/>
      <c r="SJ42" s="107"/>
      <c r="SK42" s="107"/>
      <c r="SL42" s="107"/>
      <c r="SM42" s="107"/>
      <c r="SN42" s="107"/>
      <c r="SO42" s="107"/>
      <c r="SP42" s="107"/>
      <c r="SQ42" s="107"/>
      <c r="SR42" s="107"/>
      <c r="SS42" s="107"/>
      <c r="ST42" s="107"/>
      <c r="SU42" s="107"/>
      <c r="SV42" s="107"/>
      <c r="SW42" s="107"/>
      <c r="SX42" s="107"/>
      <c r="SY42" s="107"/>
      <c r="SZ42" s="107"/>
      <c r="TA42" s="107"/>
      <c r="TB42" s="107"/>
      <c r="TC42" s="107"/>
      <c r="TD42" s="107"/>
      <c r="TE42" s="107"/>
      <c r="TF42" s="107"/>
      <c r="TG42" s="107"/>
      <c r="TH42" s="107"/>
      <c r="TI42" s="107"/>
      <c r="TJ42" s="107"/>
      <c r="TK42" s="107"/>
      <c r="TL42" s="107"/>
      <c r="TM42" s="107"/>
      <c r="TN42" s="107"/>
      <c r="TO42" s="107"/>
      <c r="TP42" s="107"/>
      <c r="TQ42" s="107"/>
      <c r="TR42" s="107"/>
      <c r="TS42" s="107"/>
      <c r="TT42" s="107"/>
      <c r="TU42" s="107"/>
      <c r="TV42" s="107"/>
      <c r="TW42" s="107"/>
      <c r="TX42" s="107"/>
      <c r="TY42" s="107"/>
      <c r="TZ42" s="107"/>
      <c r="UA42" s="107"/>
      <c r="UB42" s="107"/>
      <c r="UC42" s="107"/>
      <c r="UD42" s="107"/>
      <c r="UE42" s="107"/>
      <c r="UF42" s="107"/>
      <c r="UG42" s="107"/>
      <c r="UH42" s="107"/>
      <c r="UI42" s="107"/>
      <c r="UJ42" s="107"/>
      <c r="UK42" s="107"/>
      <c r="UL42" s="107"/>
      <c r="UM42" s="107"/>
      <c r="UN42" s="107"/>
      <c r="UO42" s="107"/>
      <c r="UP42" s="107"/>
      <c r="UQ42" s="107"/>
      <c r="UR42" s="107"/>
      <c r="US42" s="107"/>
      <c r="UT42" s="107"/>
      <c r="UU42" s="107"/>
      <c r="UV42" s="107"/>
      <c r="UW42" s="107"/>
      <c r="UX42" s="107"/>
      <c r="UY42" s="107"/>
      <c r="UZ42" s="107"/>
      <c r="VA42" s="107"/>
      <c r="VB42" s="107"/>
      <c r="VC42" s="107"/>
      <c r="VD42" s="107"/>
      <c r="VE42" s="107"/>
      <c r="VF42" s="107"/>
      <c r="VG42" s="107"/>
      <c r="VH42" s="107"/>
      <c r="VI42" s="107"/>
      <c r="VJ42" s="107"/>
      <c r="VK42" s="107"/>
      <c r="VL42" s="107"/>
      <c r="VM42" s="107"/>
      <c r="VN42" s="107"/>
      <c r="VO42" s="107"/>
      <c r="VP42" s="107"/>
      <c r="VQ42" s="107"/>
      <c r="VR42" s="107"/>
      <c r="VS42" s="107"/>
      <c r="VT42" s="107"/>
      <c r="VU42" s="107"/>
      <c r="VV42" s="107"/>
      <c r="VW42" s="107"/>
      <c r="VX42" s="107"/>
      <c r="VY42" s="107"/>
      <c r="VZ42" s="107"/>
      <c r="WA42" s="107"/>
      <c r="WB42" s="107"/>
      <c r="WC42" s="107"/>
      <c r="WD42" s="107"/>
      <c r="WE42" s="107"/>
      <c r="WF42" s="107"/>
      <c r="WG42" s="107"/>
      <c r="WH42" s="107"/>
      <c r="WI42" s="107"/>
      <c r="WJ42" s="107"/>
      <c r="WK42" s="107"/>
      <c r="WL42" s="107"/>
      <c r="WM42" s="107"/>
      <c r="WN42" s="107"/>
      <c r="WO42" s="107"/>
      <c r="WP42" s="107"/>
      <c r="WQ42" s="107"/>
      <c r="WR42" s="107"/>
      <c r="WS42" s="107"/>
      <c r="WT42" s="107"/>
      <c r="WU42" s="107"/>
      <c r="WV42" s="107"/>
      <c r="WW42" s="107"/>
      <c r="WX42" s="107"/>
      <c r="WY42" s="107"/>
      <c r="WZ42" s="107"/>
      <c r="XA42" s="107"/>
      <c r="XB42" s="107"/>
      <c r="XC42" s="107"/>
      <c r="XD42" s="107"/>
      <c r="XE42" s="107"/>
      <c r="XF42" s="107"/>
      <c r="XG42" s="107"/>
      <c r="XH42" s="107"/>
      <c r="XI42" s="107"/>
      <c r="XJ42" s="107"/>
      <c r="XK42" s="107"/>
      <c r="XL42" s="107"/>
      <c r="XM42" s="107"/>
      <c r="XN42" s="107"/>
      <c r="XO42" s="107"/>
      <c r="XP42" s="107"/>
      <c r="XQ42" s="107"/>
      <c r="XR42" s="107"/>
      <c r="XS42" s="107"/>
      <c r="XT42" s="107"/>
      <c r="XU42" s="107"/>
      <c r="XV42" s="107"/>
      <c r="XW42" s="107"/>
      <c r="XX42" s="107"/>
      <c r="XY42" s="107"/>
      <c r="XZ42" s="107"/>
      <c r="YA42" s="107"/>
      <c r="YB42" s="107"/>
      <c r="YC42" s="107"/>
      <c r="YD42" s="107"/>
      <c r="YE42" s="107"/>
      <c r="YF42" s="107"/>
      <c r="YG42" s="107"/>
      <c r="YH42" s="107"/>
      <c r="YI42" s="107"/>
      <c r="YJ42" s="107"/>
      <c r="YK42" s="107"/>
      <c r="YL42" s="107"/>
      <c r="YM42" s="107"/>
      <c r="YN42" s="107"/>
      <c r="YO42" s="107"/>
      <c r="YP42" s="107"/>
      <c r="YQ42" s="107"/>
      <c r="YR42" s="107"/>
      <c r="YS42" s="107"/>
      <c r="YT42" s="107"/>
      <c r="YU42" s="107"/>
      <c r="YV42" s="107"/>
      <c r="YW42" s="107"/>
      <c r="YX42" s="107"/>
      <c r="YY42" s="107"/>
      <c r="YZ42" s="107"/>
      <c r="ZA42" s="107"/>
      <c r="ZB42" s="107"/>
      <c r="ZC42" s="107"/>
      <c r="ZD42" s="107"/>
      <c r="ZE42" s="107"/>
      <c r="ZF42" s="107"/>
      <c r="ZG42" s="107"/>
      <c r="ZH42" s="107"/>
      <c r="ZI42" s="107"/>
      <c r="ZJ42" s="107"/>
      <c r="ZK42" s="107"/>
      <c r="ZL42" s="107"/>
      <c r="ZM42" s="107"/>
      <c r="ZN42" s="107"/>
      <c r="ZO42" s="107"/>
      <c r="ZP42" s="107"/>
      <c r="ZQ42" s="107"/>
      <c r="ZR42" s="107"/>
      <c r="ZS42" s="107"/>
      <c r="ZT42" s="107"/>
      <c r="ZU42" s="107"/>
      <c r="ZV42" s="107"/>
      <c r="ZW42" s="107"/>
      <c r="ZX42" s="107"/>
      <c r="ZY42" s="107"/>
      <c r="ZZ42" s="107"/>
      <c r="AAA42" s="107"/>
      <c r="AAB42" s="107"/>
      <c r="AAC42" s="107"/>
      <c r="AAD42" s="107"/>
      <c r="AAE42" s="107"/>
      <c r="AAF42" s="107"/>
      <c r="AAG42" s="107"/>
      <c r="AAH42" s="107"/>
      <c r="AAI42" s="107"/>
      <c r="AAJ42" s="107"/>
      <c r="AAK42" s="107"/>
      <c r="AAL42" s="107"/>
      <c r="AAM42" s="107"/>
      <c r="AAN42" s="107"/>
      <c r="AAO42" s="107"/>
      <c r="AAP42" s="107"/>
      <c r="AAQ42" s="107"/>
      <c r="AAR42" s="107"/>
      <c r="AAS42" s="107"/>
      <c r="AAT42" s="107"/>
      <c r="AAU42" s="107"/>
      <c r="AAV42" s="107"/>
      <c r="AAW42" s="107"/>
      <c r="AAX42" s="107"/>
      <c r="AAY42" s="107"/>
      <c r="AAZ42" s="107"/>
      <c r="ABA42" s="107"/>
      <c r="ABB42" s="107"/>
      <c r="ABC42" s="107"/>
      <c r="ABD42" s="107"/>
      <c r="ABE42" s="107"/>
      <c r="ABF42" s="107"/>
      <c r="ABG42" s="107"/>
      <c r="ABH42" s="107"/>
      <c r="ABI42" s="107"/>
      <c r="ABJ42" s="107"/>
      <c r="ABK42" s="107"/>
      <c r="ABL42" s="107"/>
      <c r="ABM42" s="107"/>
      <c r="ABN42" s="107"/>
      <c r="ABO42" s="107"/>
      <c r="ABP42" s="107"/>
    </row>
    <row r="43" spans="1:744" s="108" customFormat="1" ht="14" x14ac:dyDescent="0.15">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c r="IV43" s="107"/>
      <c r="IW43" s="107"/>
      <c r="IX43" s="107"/>
      <c r="IY43" s="107"/>
      <c r="IZ43" s="107"/>
      <c r="JA43" s="107"/>
      <c r="JB43" s="107"/>
      <c r="JC43" s="107"/>
      <c r="JD43" s="107"/>
      <c r="JE43" s="107"/>
      <c r="JF43" s="107"/>
      <c r="JG43" s="107"/>
      <c r="JH43" s="107"/>
      <c r="JI43" s="107"/>
      <c r="JJ43" s="107"/>
      <c r="JK43" s="107"/>
      <c r="JL43" s="107"/>
      <c r="JM43" s="107"/>
      <c r="JN43" s="107"/>
      <c r="JO43" s="107"/>
      <c r="JP43" s="107"/>
      <c r="JQ43" s="107"/>
      <c r="JR43" s="107"/>
      <c r="JS43" s="107"/>
      <c r="JT43" s="107"/>
      <c r="JU43" s="107"/>
      <c r="JV43" s="107"/>
      <c r="JW43" s="107"/>
      <c r="JX43" s="107"/>
      <c r="JY43" s="107"/>
      <c r="JZ43" s="107"/>
      <c r="KA43" s="107"/>
      <c r="KB43" s="107"/>
      <c r="KC43" s="107"/>
      <c r="KD43" s="107"/>
      <c r="KE43" s="107"/>
      <c r="KF43" s="107"/>
      <c r="KG43" s="107"/>
      <c r="KH43" s="107"/>
      <c r="KI43" s="107"/>
      <c r="KJ43" s="107"/>
      <c r="KK43" s="107"/>
      <c r="KL43" s="107"/>
      <c r="KM43" s="107"/>
      <c r="KN43" s="107"/>
      <c r="KO43" s="107"/>
      <c r="KP43" s="107"/>
      <c r="KQ43" s="107"/>
      <c r="KR43" s="107"/>
      <c r="KS43" s="107"/>
      <c r="KT43" s="107"/>
      <c r="KU43" s="107"/>
      <c r="KV43" s="107"/>
      <c r="KW43" s="107"/>
      <c r="KX43" s="107"/>
      <c r="KY43" s="107"/>
      <c r="KZ43" s="107"/>
      <c r="LA43" s="107"/>
      <c r="LB43" s="107"/>
      <c r="LC43" s="107"/>
      <c r="LD43" s="107"/>
      <c r="LE43" s="107"/>
      <c r="LF43" s="107"/>
      <c r="LG43" s="107"/>
      <c r="LH43" s="107"/>
      <c r="LI43" s="107"/>
      <c r="LJ43" s="107"/>
      <c r="LK43" s="107"/>
      <c r="LL43" s="107"/>
      <c r="LM43" s="107"/>
      <c r="LN43" s="107"/>
      <c r="LO43" s="107"/>
      <c r="LP43" s="107"/>
      <c r="LQ43" s="107"/>
      <c r="LR43" s="107"/>
      <c r="LS43" s="107"/>
      <c r="LT43" s="107"/>
      <c r="LU43" s="107"/>
      <c r="LV43" s="107"/>
      <c r="LW43" s="107"/>
      <c r="LX43" s="107"/>
      <c r="LY43" s="107"/>
      <c r="LZ43" s="107"/>
      <c r="MA43" s="107"/>
      <c r="MB43" s="107"/>
      <c r="MC43" s="107"/>
      <c r="MD43" s="107"/>
      <c r="ME43" s="107"/>
      <c r="MF43" s="107"/>
      <c r="MG43" s="107"/>
      <c r="MH43" s="107"/>
      <c r="MI43" s="107"/>
      <c r="MJ43" s="107"/>
      <c r="MK43" s="107"/>
      <c r="ML43" s="107"/>
      <c r="MM43" s="107"/>
      <c r="MN43" s="107"/>
      <c r="MO43" s="107"/>
      <c r="MP43" s="107"/>
      <c r="MQ43" s="107"/>
      <c r="MR43" s="107"/>
      <c r="MS43" s="107"/>
      <c r="MT43" s="107"/>
      <c r="MU43" s="107"/>
      <c r="MV43" s="107"/>
      <c r="MW43" s="107"/>
      <c r="MX43" s="107"/>
      <c r="MY43" s="107"/>
      <c r="MZ43" s="107"/>
      <c r="NA43" s="107"/>
      <c r="NB43" s="107"/>
      <c r="NC43" s="107"/>
      <c r="ND43" s="107"/>
      <c r="NE43" s="107"/>
      <c r="NF43" s="107"/>
      <c r="NG43" s="107"/>
      <c r="NH43" s="107"/>
      <c r="NI43" s="107"/>
      <c r="NJ43" s="107"/>
      <c r="NK43" s="107"/>
      <c r="NL43" s="107"/>
      <c r="NM43" s="107"/>
      <c r="NN43" s="107"/>
      <c r="NO43" s="107"/>
      <c r="NP43" s="107"/>
      <c r="NQ43" s="107"/>
      <c r="NR43" s="107"/>
      <c r="NS43" s="107"/>
      <c r="NT43" s="107"/>
      <c r="NU43" s="107"/>
      <c r="NV43" s="107"/>
      <c r="NW43" s="107"/>
      <c r="NX43" s="107"/>
      <c r="NY43" s="107"/>
      <c r="NZ43" s="107"/>
      <c r="OA43" s="107"/>
      <c r="OB43" s="107"/>
      <c r="OC43" s="107"/>
      <c r="OD43" s="107"/>
      <c r="OE43" s="107"/>
      <c r="OF43" s="107"/>
      <c r="OG43" s="107"/>
      <c r="OH43" s="107"/>
      <c r="OI43" s="107"/>
      <c r="OJ43" s="107"/>
      <c r="OK43" s="107"/>
      <c r="OL43" s="107"/>
      <c r="OM43" s="107"/>
      <c r="ON43" s="107"/>
      <c r="OO43" s="107"/>
      <c r="OP43" s="107"/>
      <c r="OQ43" s="107"/>
      <c r="OR43" s="107"/>
      <c r="OS43" s="107"/>
      <c r="OT43" s="107"/>
      <c r="OU43" s="107"/>
      <c r="OV43" s="107"/>
      <c r="OW43" s="107"/>
      <c r="OX43" s="107"/>
      <c r="OY43" s="107"/>
      <c r="OZ43" s="107"/>
      <c r="PA43" s="107"/>
      <c r="PB43" s="107"/>
      <c r="PC43" s="107"/>
      <c r="PD43" s="107"/>
      <c r="PE43" s="107"/>
      <c r="PF43" s="107"/>
      <c r="PG43" s="107"/>
      <c r="PH43" s="107"/>
      <c r="PI43" s="107"/>
      <c r="PJ43" s="107"/>
      <c r="PK43" s="107"/>
      <c r="PL43" s="107"/>
      <c r="PM43" s="107"/>
      <c r="PN43" s="107"/>
      <c r="PO43" s="107"/>
      <c r="PP43" s="107"/>
      <c r="PQ43" s="107"/>
      <c r="PR43" s="107"/>
      <c r="PS43" s="107"/>
      <c r="PT43" s="107"/>
      <c r="PU43" s="107"/>
      <c r="PV43" s="107"/>
      <c r="PW43" s="107"/>
      <c r="PX43" s="107"/>
      <c r="PY43" s="107"/>
      <c r="PZ43" s="107"/>
      <c r="QA43" s="107"/>
      <c r="QB43" s="107"/>
      <c r="QC43" s="107"/>
      <c r="QD43" s="107"/>
      <c r="QE43" s="107"/>
      <c r="QF43" s="107"/>
      <c r="QG43" s="107"/>
      <c r="QH43" s="107"/>
      <c r="QI43" s="107"/>
      <c r="QJ43" s="107"/>
      <c r="QK43" s="107"/>
      <c r="QL43" s="107"/>
      <c r="QM43" s="107"/>
      <c r="QN43" s="107"/>
      <c r="QO43" s="107"/>
      <c r="QP43" s="107"/>
      <c r="QQ43" s="107"/>
      <c r="QR43" s="107"/>
      <c r="QS43" s="107"/>
      <c r="QT43" s="107"/>
      <c r="QU43" s="107"/>
      <c r="QV43" s="107"/>
      <c r="QW43" s="107"/>
      <c r="QX43" s="107"/>
      <c r="QY43" s="107"/>
      <c r="QZ43" s="107"/>
      <c r="RA43" s="107"/>
      <c r="RB43" s="107"/>
      <c r="RC43" s="107"/>
      <c r="RD43" s="107"/>
      <c r="RE43" s="107"/>
      <c r="RF43" s="107"/>
      <c r="RG43" s="107"/>
      <c r="RH43" s="107"/>
      <c r="RI43" s="107"/>
      <c r="RJ43" s="107"/>
      <c r="RK43" s="107"/>
      <c r="RL43" s="107"/>
      <c r="RM43" s="107"/>
      <c r="RN43" s="107"/>
      <c r="RO43" s="107"/>
      <c r="RP43" s="107"/>
      <c r="RQ43" s="107"/>
      <c r="RR43" s="107"/>
      <c r="RS43" s="107"/>
      <c r="RT43" s="107"/>
      <c r="RU43" s="107"/>
      <c r="RV43" s="107"/>
      <c r="RW43" s="107"/>
      <c r="RX43" s="107"/>
      <c r="RY43" s="107"/>
      <c r="RZ43" s="107"/>
      <c r="SA43" s="107"/>
      <c r="SB43" s="107"/>
      <c r="SC43" s="107"/>
      <c r="SD43" s="107"/>
      <c r="SE43" s="107"/>
      <c r="SF43" s="107"/>
      <c r="SG43" s="107"/>
      <c r="SH43" s="107"/>
      <c r="SI43" s="107"/>
      <c r="SJ43" s="107"/>
      <c r="SK43" s="107"/>
      <c r="SL43" s="107"/>
      <c r="SM43" s="107"/>
      <c r="SN43" s="107"/>
      <c r="SO43" s="107"/>
      <c r="SP43" s="107"/>
      <c r="SQ43" s="107"/>
      <c r="SR43" s="107"/>
      <c r="SS43" s="107"/>
      <c r="ST43" s="107"/>
      <c r="SU43" s="107"/>
      <c r="SV43" s="107"/>
      <c r="SW43" s="107"/>
      <c r="SX43" s="107"/>
      <c r="SY43" s="107"/>
      <c r="SZ43" s="107"/>
      <c r="TA43" s="107"/>
      <c r="TB43" s="107"/>
      <c r="TC43" s="107"/>
      <c r="TD43" s="107"/>
      <c r="TE43" s="107"/>
      <c r="TF43" s="107"/>
      <c r="TG43" s="107"/>
      <c r="TH43" s="107"/>
      <c r="TI43" s="107"/>
      <c r="TJ43" s="107"/>
      <c r="TK43" s="107"/>
      <c r="TL43" s="107"/>
      <c r="TM43" s="107"/>
      <c r="TN43" s="107"/>
      <c r="TO43" s="107"/>
      <c r="TP43" s="107"/>
      <c r="TQ43" s="107"/>
      <c r="TR43" s="107"/>
      <c r="TS43" s="107"/>
      <c r="TT43" s="107"/>
      <c r="TU43" s="107"/>
      <c r="TV43" s="107"/>
      <c r="TW43" s="107"/>
      <c r="TX43" s="107"/>
      <c r="TY43" s="107"/>
      <c r="TZ43" s="107"/>
      <c r="UA43" s="107"/>
      <c r="UB43" s="107"/>
      <c r="UC43" s="107"/>
      <c r="UD43" s="107"/>
      <c r="UE43" s="107"/>
      <c r="UF43" s="107"/>
      <c r="UG43" s="107"/>
      <c r="UH43" s="107"/>
      <c r="UI43" s="107"/>
      <c r="UJ43" s="107"/>
      <c r="UK43" s="107"/>
      <c r="UL43" s="107"/>
      <c r="UM43" s="107"/>
      <c r="UN43" s="107"/>
      <c r="UO43" s="107"/>
      <c r="UP43" s="107"/>
      <c r="UQ43" s="107"/>
      <c r="UR43" s="107"/>
      <c r="US43" s="107"/>
      <c r="UT43" s="107"/>
      <c r="UU43" s="107"/>
      <c r="UV43" s="107"/>
      <c r="UW43" s="107"/>
      <c r="UX43" s="107"/>
      <c r="UY43" s="107"/>
      <c r="UZ43" s="107"/>
      <c r="VA43" s="107"/>
      <c r="VB43" s="107"/>
      <c r="VC43" s="107"/>
      <c r="VD43" s="107"/>
      <c r="VE43" s="107"/>
      <c r="VF43" s="107"/>
      <c r="VG43" s="107"/>
      <c r="VH43" s="107"/>
      <c r="VI43" s="107"/>
      <c r="VJ43" s="107"/>
      <c r="VK43" s="107"/>
      <c r="VL43" s="107"/>
      <c r="VM43" s="107"/>
      <c r="VN43" s="107"/>
      <c r="VO43" s="107"/>
      <c r="VP43" s="107"/>
      <c r="VQ43" s="107"/>
      <c r="VR43" s="107"/>
      <c r="VS43" s="107"/>
      <c r="VT43" s="107"/>
      <c r="VU43" s="107"/>
      <c r="VV43" s="107"/>
      <c r="VW43" s="107"/>
      <c r="VX43" s="107"/>
      <c r="VY43" s="107"/>
      <c r="VZ43" s="107"/>
      <c r="WA43" s="107"/>
      <c r="WB43" s="107"/>
      <c r="WC43" s="107"/>
      <c r="WD43" s="107"/>
      <c r="WE43" s="107"/>
      <c r="WF43" s="107"/>
      <c r="WG43" s="107"/>
      <c r="WH43" s="107"/>
      <c r="WI43" s="107"/>
      <c r="WJ43" s="107"/>
      <c r="WK43" s="107"/>
      <c r="WL43" s="107"/>
      <c r="WM43" s="107"/>
      <c r="WN43" s="107"/>
      <c r="WO43" s="107"/>
      <c r="WP43" s="107"/>
      <c r="WQ43" s="107"/>
      <c r="WR43" s="107"/>
      <c r="WS43" s="107"/>
      <c r="WT43" s="107"/>
      <c r="WU43" s="107"/>
      <c r="WV43" s="107"/>
      <c r="WW43" s="107"/>
      <c r="WX43" s="107"/>
      <c r="WY43" s="107"/>
      <c r="WZ43" s="107"/>
      <c r="XA43" s="107"/>
      <c r="XB43" s="107"/>
      <c r="XC43" s="107"/>
      <c r="XD43" s="107"/>
      <c r="XE43" s="107"/>
      <c r="XF43" s="107"/>
      <c r="XG43" s="107"/>
      <c r="XH43" s="107"/>
      <c r="XI43" s="107"/>
      <c r="XJ43" s="107"/>
      <c r="XK43" s="107"/>
      <c r="XL43" s="107"/>
      <c r="XM43" s="107"/>
      <c r="XN43" s="107"/>
      <c r="XO43" s="107"/>
      <c r="XP43" s="107"/>
      <c r="XQ43" s="107"/>
      <c r="XR43" s="107"/>
      <c r="XS43" s="107"/>
      <c r="XT43" s="107"/>
      <c r="XU43" s="107"/>
      <c r="XV43" s="107"/>
      <c r="XW43" s="107"/>
      <c r="XX43" s="107"/>
      <c r="XY43" s="107"/>
      <c r="XZ43" s="107"/>
      <c r="YA43" s="107"/>
      <c r="YB43" s="107"/>
      <c r="YC43" s="107"/>
      <c r="YD43" s="107"/>
      <c r="YE43" s="107"/>
      <c r="YF43" s="107"/>
      <c r="YG43" s="107"/>
      <c r="YH43" s="107"/>
      <c r="YI43" s="107"/>
      <c r="YJ43" s="107"/>
      <c r="YK43" s="107"/>
      <c r="YL43" s="107"/>
      <c r="YM43" s="107"/>
      <c r="YN43" s="107"/>
      <c r="YO43" s="107"/>
      <c r="YP43" s="107"/>
      <c r="YQ43" s="107"/>
      <c r="YR43" s="107"/>
      <c r="YS43" s="107"/>
      <c r="YT43" s="107"/>
      <c r="YU43" s="107"/>
      <c r="YV43" s="107"/>
      <c r="YW43" s="107"/>
      <c r="YX43" s="107"/>
      <c r="YY43" s="107"/>
      <c r="YZ43" s="107"/>
      <c r="ZA43" s="107"/>
      <c r="ZB43" s="107"/>
      <c r="ZC43" s="107"/>
      <c r="ZD43" s="107"/>
      <c r="ZE43" s="107"/>
      <c r="ZF43" s="107"/>
      <c r="ZG43" s="107"/>
      <c r="ZH43" s="107"/>
      <c r="ZI43" s="107"/>
      <c r="ZJ43" s="107"/>
      <c r="ZK43" s="107"/>
      <c r="ZL43" s="107"/>
      <c r="ZM43" s="107"/>
      <c r="ZN43" s="107"/>
      <c r="ZO43" s="107"/>
      <c r="ZP43" s="107"/>
      <c r="ZQ43" s="107"/>
      <c r="ZR43" s="107"/>
      <c r="ZS43" s="107"/>
      <c r="ZT43" s="107"/>
      <c r="ZU43" s="107"/>
      <c r="ZV43" s="107"/>
      <c r="ZW43" s="107"/>
      <c r="ZX43" s="107"/>
      <c r="ZY43" s="107"/>
      <c r="ZZ43" s="107"/>
      <c r="AAA43" s="107"/>
      <c r="AAB43" s="107"/>
      <c r="AAC43" s="107"/>
      <c r="AAD43" s="107"/>
      <c r="AAE43" s="107"/>
      <c r="AAF43" s="107"/>
      <c r="AAG43" s="107"/>
      <c r="AAH43" s="107"/>
      <c r="AAI43" s="107"/>
      <c r="AAJ43" s="107"/>
      <c r="AAK43" s="107"/>
      <c r="AAL43" s="107"/>
      <c r="AAM43" s="107"/>
      <c r="AAN43" s="107"/>
      <c r="AAO43" s="107"/>
      <c r="AAP43" s="107"/>
      <c r="AAQ43" s="107"/>
      <c r="AAR43" s="107"/>
      <c r="AAS43" s="107"/>
      <c r="AAT43" s="107"/>
      <c r="AAU43" s="107"/>
      <c r="AAV43" s="107"/>
      <c r="AAW43" s="107"/>
      <c r="AAX43" s="107"/>
      <c r="AAY43" s="107"/>
      <c r="AAZ43" s="107"/>
      <c r="ABA43" s="107"/>
      <c r="ABB43" s="107"/>
      <c r="ABC43" s="107"/>
      <c r="ABD43" s="107"/>
      <c r="ABE43" s="107"/>
      <c r="ABF43" s="107"/>
      <c r="ABG43" s="107"/>
      <c r="ABH43" s="107"/>
      <c r="ABI43" s="107"/>
      <c r="ABJ43" s="107"/>
      <c r="ABK43" s="107"/>
      <c r="ABL43" s="107"/>
      <c r="ABM43" s="107"/>
      <c r="ABN43" s="107"/>
      <c r="ABO43" s="107"/>
      <c r="ABP43" s="107"/>
    </row>
    <row r="44" spans="1:744" s="108" customFormat="1" ht="14" x14ac:dyDescent="0.15">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c r="IV44" s="107"/>
      <c r="IW44" s="107"/>
      <c r="IX44" s="107"/>
      <c r="IY44" s="107"/>
      <c r="IZ44" s="107"/>
      <c r="JA44" s="107"/>
      <c r="JB44" s="107"/>
      <c r="JC44" s="107"/>
      <c r="JD44" s="107"/>
      <c r="JE44" s="107"/>
      <c r="JF44" s="107"/>
      <c r="JG44" s="107"/>
      <c r="JH44" s="107"/>
      <c r="JI44" s="107"/>
      <c r="JJ44" s="107"/>
      <c r="JK44" s="107"/>
      <c r="JL44" s="107"/>
      <c r="JM44" s="107"/>
      <c r="JN44" s="107"/>
      <c r="JO44" s="107"/>
      <c r="JP44" s="107"/>
      <c r="JQ44" s="107"/>
      <c r="JR44" s="107"/>
      <c r="JS44" s="107"/>
      <c r="JT44" s="107"/>
      <c r="JU44" s="107"/>
      <c r="JV44" s="107"/>
      <c r="JW44" s="107"/>
      <c r="JX44" s="107"/>
      <c r="JY44" s="107"/>
      <c r="JZ44" s="107"/>
      <c r="KA44" s="107"/>
      <c r="KB44" s="107"/>
      <c r="KC44" s="107"/>
      <c r="KD44" s="107"/>
      <c r="KE44" s="107"/>
      <c r="KF44" s="107"/>
      <c r="KG44" s="107"/>
      <c r="KH44" s="107"/>
      <c r="KI44" s="107"/>
      <c r="KJ44" s="107"/>
      <c r="KK44" s="107"/>
      <c r="KL44" s="107"/>
      <c r="KM44" s="107"/>
      <c r="KN44" s="107"/>
      <c r="KO44" s="107"/>
      <c r="KP44" s="107"/>
      <c r="KQ44" s="107"/>
      <c r="KR44" s="107"/>
      <c r="KS44" s="107"/>
      <c r="KT44" s="107"/>
      <c r="KU44" s="107"/>
      <c r="KV44" s="107"/>
      <c r="KW44" s="107"/>
      <c r="KX44" s="107"/>
      <c r="KY44" s="107"/>
      <c r="KZ44" s="107"/>
      <c r="LA44" s="107"/>
      <c r="LB44" s="107"/>
      <c r="LC44" s="107"/>
      <c r="LD44" s="107"/>
      <c r="LE44" s="107"/>
      <c r="LF44" s="107"/>
      <c r="LG44" s="107"/>
      <c r="LH44" s="107"/>
      <c r="LI44" s="107"/>
      <c r="LJ44" s="107"/>
      <c r="LK44" s="107"/>
      <c r="LL44" s="107"/>
      <c r="LM44" s="107"/>
      <c r="LN44" s="107"/>
      <c r="LO44" s="107"/>
      <c r="LP44" s="107"/>
      <c r="LQ44" s="107"/>
      <c r="LR44" s="107"/>
      <c r="LS44" s="107"/>
      <c r="LT44" s="107"/>
      <c r="LU44" s="107"/>
      <c r="LV44" s="107"/>
      <c r="LW44" s="107"/>
      <c r="LX44" s="107"/>
      <c r="LY44" s="107"/>
      <c r="LZ44" s="107"/>
      <c r="MA44" s="107"/>
      <c r="MB44" s="107"/>
      <c r="MC44" s="107"/>
      <c r="MD44" s="107"/>
      <c r="ME44" s="107"/>
      <c r="MF44" s="107"/>
      <c r="MG44" s="107"/>
      <c r="MH44" s="107"/>
      <c r="MI44" s="107"/>
      <c r="MJ44" s="107"/>
      <c r="MK44" s="107"/>
      <c r="ML44" s="107"/>
      <c r="MM44" s="107"/>
      <c r="MN44" s="107"/>
      <c r="MO44" s="107"/>
      <c r="MP44" s="107"/>
      <c r="MQ44" s="107"/>
      <c r="MR44" s="107"/>
      <c r="MS44" s="107"/>
      <c r="MT44" s="107"/>
      <c r="MU44" s="107"/>
      <c r="MV44" s="107"/>
      <c r="MW44" s="107"/>
      <c r="MX44" s="107"/>
      <c r="MY44" s="107"/>
      <c r="MZ44" s="107"/>
      <c r="NA44" s="107"/>
      <c r="NB44" s="107"/>
      <c r="NC44" s="107"/>
      <c r="ND44" s="107"/>
      <c r="NE44" s="107"/>
      <c r="NF44" s="107"/>
      <c r="NG44" s="107"/>
      <c r="NH44" s="107"/>
      <c r="NI44" s="107"/>
      <c r="NJ44" s="107"/>
      <c r="NK44" s="107"/>
      <c r="NL44" s="107"/>
      <c r="NM44" s="107"/>
      <c r="NN44" s="107"/>
      <c r="NO44" s="107"/>
      <c r="NP44" s="107"/>
      <c r="NQ44" s="107"/>
      <c r="NR44" s="107"/>
      <c r="NS44" s="107"/>
      <c r="NT44" s="107"/>
      <c r="NU44" s="107"/>
      <c r="NV44" s="107"/>
      <c r="NW44" s="107"/>
      <c r="NX44" s="107"/>
      <c r="NY44" s="107"/>
      <c r="NZ44" s="107"/>
      <c r="OA44" s="107"/>
      <c r="OB44" s="107"/>
      <c r="OC44" s="107"/>
      <c r="OD44" s="107"/>
      <c r="OE44" s="107"/>
      <c r="OF44" s="107"/>
      <c r="OG44" s="107"/>
      <c r="OH44" s="107"/>
      <c r="OI44" s="107"/>
      <c r="OJ44" s="107"/>
      <c r="OK44" s="107"/>
      <c r="OL44" s="107"/>
      <c r="OM44" s="107"/>
      <c r="ON44" s="107"/>
      <c r="OO44" s="107"/>
      <c r="OP44" s="107"/>
      <c r="OQ44" s="107"/>
      <c r="OR44" s="107"/>
      <c r="OS44" s="107"/>
      <c r="OT44" s="107"/>
      <c r="OU44" s="107"/>
      <c r="OV44" s="107"/>
      <c r="OW44" s="107"/>
      <c r="OX44" s="107"/>
      <c r="OY44" s="107"/>
      <c r="OZ44" s="107"/>
      <c r="PA44" s="107"/>
      <c r="PB44" s="107"/>
      <c r="PC44" s="107"/>
      <c r="PD44" s="107"/>
      <c r="PE44" s="107"/>
      <c r="PF44" s="107"/>
      <c r="PG44" s="107"/>
      <c r="PH44" s="107"/>
      <c r="PI44" s="107"/>
      <c r="PJ44" s="107"/>
      <c r="PK44" s="107"/>
      <c r="PL44" s="107"/>
      <c r="PM44" s="107"/>
      <c r="PN44" s="107"/>
      <c r="PO44" s="107"/>
      <c r="PP44" s="107"/>
      <c r="PQ44" s="107"/>
      <c r="PR44" s="107"/>
      <c r="PS44" s="107"/>
      <c r="PT44" s="107"/>
      <c r="PU44" s="107"/>
      <c r="PV44" s="107"/>
      <c r="PW44" s="107"/>
      <c r="PX44" s="107"/>
      <c r="PY44" s="107"/>
      <c r="PZ44" s="107"/>
      <c r="QA44" s="107"/>
      <c r="QB44" s="107"/>
      <c r="QC44" s="107"/>
      <c r="QD44" s="107"/>
      <c r="QE44" s="107"/>
      <c r="QF44" s="107"/>
      <c r="QG44" s="107"/>
      <c r="QH44" s="107"/>
      <c r="QI44" s="107"/>
      <c r="QJ44" s="107"/>
      <c r="QK44" s="107"/>
      <c r="QL44" s="107"/>
      <c r="QM44" s="107"/>
      <c r="QN44" s="107"/>
      <c r="QO44" s="107"/>
      <c r="QP44" s="107"/>
      <c r="QQ44" s="107"/>
      <c r="QR44" s="107"/>
      <c r="QS44" s="107"/>
      <c r="QT44" s="107"/>
      <c r="QU44" s="107"/>
      <c r="QV44" s="107"/>
      <c r="QW44" s="107"/>
      <c r="QX44" s="107"/>
      <c r="QY44" s="107"/>
      <c r="QZ44" s="107"/>
      <c r="RA44" s="107"/>
      <c r="RB44" s="107"/>
      <c r="RC44" s="107"/>
      <c r="RD44" s="107"/>
      <c r="RE44" s="107"/>
      <c r="RF44" s="107"/>
      <c r="RG44" s="107"/>
      <c r="RH44" s="107"/>
      <c r="RI44" s="107"/>
      <c r="RJ44" s="107"/>
      <c r="RK44" s="107"/>
      <c r="RL44" s="107"/>
      <c r="RM44" s="107"/>
      <c r="RN44" s="107"/>
      <c r="RO44" s="107"/>
      <c r="RP44" s="107"/>
      <c r="RQ44" s="107"/>
      <c r="RR44" s="107"/>
      <c r="RS44" s="107"/>
      <c r="RT44" s="107"/>
      <c r="RU44" s="107"/>
      <c r="RV44" s="107"/>
      <c r="RW44" s="107"/>
      <c r="RX44" s="107"/>
      <c r="RY44" s="107"/>
      <c r="RZ44" s="107"/>
      <c r="SA44" s="107"/>
      <c r="SB44" s="107"/>
      <c r="SC44" s="107"/>
      <c r="SD44" s="107"/>
      <c r="SE44" s="107"/>
      <c r="SF44" s="107"/>
      <c r="SG44" s="107"/>
      <c r="SH44" s="107"/>
      <c r="SI44" s="107"/>
      <c r="SJ44" s="107"/>
      <c r="SK44" s="107"/>
      <c r="SL44" s="107"/>
      <c r="SM44" s="107"/>
      <c r="SN44" s="107"/>
      <c r="SO44" s="107"/>
      <c r="SP44" s="107"/>
      <c r="SQ44" s="107"/>
      <c r="SR44" s="107"/>
      <c r="SS44" s="107"/>
      <c r="ST44" s="107"/>
      <c r="SU44" s="107"/>
      <c r="SV44" s="107"/>
      <c r="SW44" s="107"/>
      <c r="SX44" s="107"/>
      <c r="SY44" s="107"/>
      <c r="SZ44" s="107"/>
      <c r="TA44" s="107"/>
      <c r="TB44" s="107"/>
      <c r="TC44" s="107"/>
      <c r="TD44" s="107"/>
      <c r="TE44" s="107"/>
      <c r="TF44" s="107"/>
      <c r="TG44" s="107"/>
      <c r="TH44" s="107"/>
      <c r="TI44" s="107"/>
      <c r="TJ44" s="107"/>
      <c r="TK44" s="107"/>
      <c r="TL44" s="107"/>
      <c r="TM44" s="107"/>
      <c r="TN44" s="107"/>
      <c r="TO44" s="107"/>
      <c r="TP44" s="107"/>
      <c r="TQ44" s="107"/>
      <c r="TR44" s="107"/>
      <c r="TS44" s="107"/>
      <c r="TT44" s="107"/>
      <c r="TU44" s="107"/>
      <c r="TV44" s="107"/>
      <c r="TW44" s="107"/>
      <c r="TX44" s="107"/>
      <c r="TY44" s="107"/>
      <c r="TZ44" s="107"/>
      <c r="UA44" s="107"/>
      <c r="UB44" s="107"/>
      <c r="UC44" s="107"/>
      <c r="UD44" s="107"/>
      <c r="UE44" s="107"/>
      <c r="UF44" s="107"/>
      <c r="UG44" s="107"/>
      <c r="UH44" s="107"/>
      <c r="UI44" s="107"/>
      <c r="UJ44" s="107"/>
      <c r="UK44" s="107"/>
      <c r="UL44" s="107"/>
      <c r="UM44" s="107"/>
      <c r="UN44" s="107"/>
      <c r="UO44" s="107"/>
      <c r="UP44" s="107"/>
      <c r="UQ44" s="107"/>
      <c r="UR44" s="107"/>
      <c r="US44" s="107"/>
      <c r="UT44" s="107"/>
      <c r="UU44" s="107"/>
      <c r="UV44" s="107"/>
      <c r="UW44" s="107"/>
      <c r="UX44" s="107"/>
      <c r="UY44" s="107"/>
      <c r="UZ44" s="107"/>
      <c r="VA44" s="107"/>
      <c r="VB44" s="107"/>
      <c r="VC44" s="107"/>
      <c r="VD44" s="107"/>
      <c r="VE44" s="107"/>
      <c r="VF44" s="107"/>
      <c r="VG44" s="107"/>
      <c r="VH44" s="107"/>
      <c r="VI44" s="107"/>
      <c r="VJ44" s="107"/>
      <c r="VK44" s="107"/>
      <c r="VL44" s="107"/>
      <c r="VM44" s="107"/>
      <c r="VN44" s="107"/>
      <c r="VO44" s="107"/>
      <c r="VP44" s="107"/>
      <c r="VQ44" s="107"/>
      <c r="VR44" s="107"/>
      <c r="VS44" s="107"/>
      <c r="VT44" s="107"/>
      <c r="VU44" s="107"/>
      <c r="VV44" s="107"/>
      <c r="VW44" s="107"/>
      <c r="VX44" s="107"/>
      <c r="VY44" s="107"/>
      <c r="VZ44" s="107"/>
      <c r="WA44" s="107"/>
      <c r="WB44" s="107"/>
      <c r="WC44" s="107"/>
      <c r="WD44" s="107"/>
      <c r="WE44" s="107"/>
      <c r="WF44" s="107"/>
      <c r="WG44" s="107"/>
      <c r="WH44" s="107"/>
      <c r="WI44" s="107"/>
      <c r="WJ44" s="107"/>
      <c r="WK44" s="107"/>
      <c r="WL44" s="107"/>
      <c r="WM44" s="107"/>
      <c r="WN44" s="107"/>
      <c r="WO44" s="107"/>
      <c r="WP44" s="107"/>
      <c r="WQ44" s="107"/>
      <c r="WR44" s="107"/>
      <c r="WS44" s="107"/>
      <c r="WT44" s="107"/>
      <c r="WU44" s="107"/>
      <c r="WV44" s="107"/>
      <c r="WW44" s="107"/>
      <c r="WX44" s="107"/>
      <c r="WY44" s="107"/>
      <c r="WZ44" s="107"/>
      <c r="XA44" s="107"/>
      <c r="XB44" s="107"/>
      <c r="XC44" s="107"/>
      <c r="XD44" s="107"/>
      <c r="XE44" s="107"/>
      <c r="XF44" s="107"/>
      <c r="XG44" s="107"/>
      <c r="XH44" s="107"/>
      <c r="XI44" s="107"/>
      <c r="XJ44" s="107"/>
      <c r="XK44" s="107"/>
      <c r="XL44" s="107"/>
      <c r="XM44" s="107"/>
      <c r="XN44" s="107"/>
      <c r="XO44" s="107"/>
      <c r="XP44" s="107"/>
      <c r="XQ44" s="107"/>
      <c r="XR44" s="107"/>
      <c r="XS44" s="107"/>
      <c r="XT44" s="107"/>
      <c r="XU44" s="107"/>
      <c r="XV44" s="107"/>
      <c r="XW44" s="107"/>
      <c r="XX44" s="107"/>
      <c r="XY44" s="107"/>
      <c r="XZ44" s="107"/>
      <c r="YA44" s="107"/>
      <c r="YB44" s="107"/>
      <c r="YC44" s="107"/>
      <c r="YD44" s="107"/>
      <c r="YE44" s="107"/>
      <c r="YF44" s="107"/>
      <c r="YG44" s="107"/>
      <c r="YH44" s="107"/>
      <c r="YI44" s="107"/>
      <c r="YJ44" s="107"/>
      <c r="YK44" s="107"/>
      <c r="YL44" s="107"/>
      <c r="YM44" s="107"/>
      <c r="YN44" s="107"/>
      <c r="YO44" s="107"/>
      <c r="YP44" s="107"/>
      <c r="YQ44" s="107"/>
      <c r="YR44" s="107"/>
      <c r="YS44" s="107"/>
      <c r="YT44" s="107"/>
      <c r="YU44" s="107"/>
      <c r="YV44" s="107"/>
      <c r="YW44" s="107"/>
      <c r="YX44" s="107"/>
      <c r="YY44" s="107"/>
      <c r="YZ44" s="107"/>
      <c r="ZA44" s="107"/>
      <c r="ZB44" s="107"/>
      <c r="ZC44" s="107"/>
      <c r="ZD44" s="107"/>
      <c r="ZE44" s="107"/>
      <c r="ZF44" s="107"/>
      <c r="ZG44" s="107"/>
      <c r="ZH44" s="107"/>
      <c r="ZI44" s="107"/>
      <c r="ZJ44" s="107"/>
      <c r="ZK44" s="107"/>
      <c r="ZL44" s="107"/>
      <c r="ZM44" s="107"/>
      <c r="ZN44" s="107"/>
      <c r="ZO44" s="107"/>
      <c r="ZP44" s="107"/>
      <c r="ZQ44" s="107"/>
      <c r="ZR44" s="107"/>
      <c r="ZS44" s="107"/>
      <c r="ZT44" s="107"/>
      <c r="ZU44" s="107"/>
      <c r="ZV44" s="107"/>
      <c r="ZW44" s="107"/>
      <c r="ZX44" s="107"/>
      <c r="ZY44" s="107"/>
      <c r="ZZ44" s="107"/>
      <c r="AAA44" s="107"/>
      <c r="AAB44" s="107"/>
      <c r="AAC44" s="107"/>
      <c r="AAD44" s="107"/>
      <c r="AAE44" s="107"/>
      <c r="AAF44" s="107"/>
      <c r="AAG44" s="107"/>
      <c r="AAH44" s="107"/>
      <c r="AAI44" s="107"/>
      <c r="AAJ44" s="107"/>
      <c r="AAK44" s="107"/>
      <c r="AAL44" s="107"/>
      <c r="AAM44" s="107"/>
      <c r="AAN44" s="107"/>
      <c r="AAO44" s="107"/>
      <c r="AAP44" s="107"/>
      <c r="AAQ44" s="107"/>
      <c r="AAR44" s="107"/>
      <c r="AAS44" s="107"/>
      <c r="AAT44" s="107"/>
      <c r="AAU44" s="107"/>
      <c r="AAV44" s="107"/>
      <c r="AAW44" s="107"/>
      <c r="AAX44" s="107"/>
      <c r="AAY44" s="107"/>
      <c r="AAZ44" s="107"/>
      <c r="ABA44" s="107"/>
      <c r="ABB44" s="107"/>
      <c r="ABC44" s="107"/>
      <c r="ABD44" s="107"/>
      <c r="ABE44" s="107"/>
      <c r="ABF44" s="107"/>
      <c r="ABG44" s="107"/>
      <c r="ABH44" s="107"/>
      <c r="ABI44" s="107"/>
      <c r="ABJ44" s="107"/>
      <c r="ABK44" s="107"/>
      <c r="ABL44" s="107"/>
      <c r="ABM44" s="107"/>
      <c r="ABN44" s="107"/>
      <c r="ABO44" s="107"/>
      <c r="ABP44" s="107"/>
    </row>
    <row r="45" spans="1:744" s="108" customFormat="1" ht="14" x14ac:dyDescent="0.15">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c r="IV45" s="107"/>
      <c r="IW45" s="107"/>
      <c r="IX45" s="107"/>
      <c r="IY45" s="107"/>
      <c r="IZ45" s="107"/>
      <c r="JA45" s="107"/>
      <c r="JB45" s="107"/>
      <c r="JC45" s="107"/>
      <c r="JD45" s="107"/>
      <c r="JE45" s="107"/>
      <c r="JF45" s="107"/>
      <c r="JG45" s="107"/>
      <c r="JH45" s="107"/>
      <c r="JI45" s="107"/>
      <c r="JJ45" s="107"/>
      <c r="JK45" s="107"/>
      <c r="JL45" s="107"/>
      <c r="JM45" s="107"/>
      <c r="JN45" s="107"/>
      <c r="JO45" s="107"/>
      <c r="JP45" s="107"/>
      <c r="JQ45" s="107"/>
      <c r="JR45" s="107"/>
      <c r="JS45" s="107"/>
      <c r="JT45" s="107"/>
      <c r="JU45" s="107"/>
      <c r="JV45" s="107"/>
      <c r="JW45" s="107"/>
      <c r="JX45" s="107"/>
      <c r="JY45" s="107"/>
      <c r="JZ45" s="107"/>
      <c r="KA45" s="107"/>
      <c r="KB45" s="107"/>
      <c r="KC45" s="107"/>
      <c r="KD45" s="107"/>
      <c r="KE45" s="107"/>
      <c r="KF45" s="107"/>
      <c r="KG45" s="107"/>
      <c r="KH45" s="107"/>
      <c r="KI45" s="107"/>
      <c r="KJ45" s="107"/>
      <c r="KK45" s="107"/>
      <c r="KL45" s="107"/>
      <c r="KM45" s="107"/>
      <c r="KN45" s="107"/>
      <c r="KO45" s="107"/>
      <c r="KP45" s="107"/>
      <c r="KQ45" s="107"/>
      <c r="KR45" s="107"/>
      <c r="KS45" s="107"/>
      <c r="KT45" s="107"/>
      <c r="KU45" s="107"/>
      <c r="KV45" s="107"/>
      <c r="KW45" s="107"/>
      <c r="KX45" s="107"/>
      <c r="KY45" s="107"/>
      <c r="KZ45" s="107"/>
      <c r="LA45" s="107"/>
      <c r="LB45" s="107"/>
      <c r="LC45" s="107"/>
      <c r="LD45" s="107"/>
      <c r="LE45" s="107"/>
      <c r="LF45" s="107"/>
      <c r="LG45" s="107"/>
      <c r="LH45" s="107"/>
      <c r="LI45" s="107"/>
      <c r="LJ45" s="107"/>
      <c r="LK45" s="107"/>
      <c r="LL45" s="107"/>
      <c r="LM45" s="107"/>
      <c r="LN45" s="107"/>
      <c r="LO45" s="107"/>
      <c r="LP45" s="107"/>
      <c r="LQ45" s="107"/>
      <c r="LR45" s="107"/>
      <c r="LS45" s="107"/>
      <c r="LT45" s="107"/>
      <c r="LU45" s="107"/>
      <c r="LV45" s="107"/>
      <c r="LW45" s="107"/>
      <c r="LX45" s="107"/>
      <c r="LY45" s="107"/>
      <c r="LZ45" s="107"/>
      <c r="MA45" s="107"/>
      <c r="MB45" s="107"/>
      <c r="MC45" s="107"/>
      <c r="MD45" s="107"/>
      <c r="ME45" s="107"/>
      <c r="MF45" s="107"/>
      <c r="MG45" s="107"/>
      <c r="MH45" s="107"/>
      <c r="MI45" s="107"/>
      <c r="MJ45" s="107"/>
      <c r="MK45" s="107"/>
      <c r="ML45" s="107"/>
      <c r="MM45" s="107"/>
      <c r="MN45" s="107"/>
      <c r="MO45" s="107"/>
      <c r="MP45" s="107"/>
      <c r="MQ45" s="107"/>
      <c r="MR45" s="107"/>
      <c r="MS45" s="107"/>
      <c r="MT45" s="107"/>
      <c r="MU45" s="107"/>
      <c r="MV45" s="107"/>
      <c r="MW45" s="107"/>
      <c r="MX45" s="107"/>
      <c r="MY45" s="107"/>
      <c r="MZ45" s="107"/>
      <c r="NA45" s="107"/>
      <c r="NB45" s="107"/>
      <c r="NC45" s="107"/>
      <c r="ND45" s="107"/>
      <c r="NE45" s="107"/>
      <c r="NF45" s="107"/>
      <c r="NG45" s="107"/>
      <c r="NH45" s="107"/>
      <c r="NI45" s="107"/>
      <c r="NJ45" s="107"/>
      <c r="NK45" s="107"/>
      <c r="NL45" s="107"/>
      <c r="NM45" s="107"/>
      <c r="NN45" s="107"/>
      <c r="NO45" s="107"/>
      <c r="NP45" s="107"/>
      <c r="NQ45" s="107"/>
      <c r="NR45" s="107"/>
      <c r="NS45" s="107"/>
      <c r="NT45" s="107"/>
      <c r="NU45" s="107"/>
      <c r="NV45" s="107"/>
      <c r="NW45" s="107"/>
      <c r="NX45" s="107"/>
      <c r="NY45" s="107"/>
      <c r="NZ45" s="107"/>
      <c r="OA45" s="107"/>
      <c r="OB45" s="107"/>
      <c r="OC45" s="107"/>
      <c r="OD45" s="107"/>
      <c r="OE45" s="107"/>
      <c r="OF45" s="107"/>
      <c r="OG45" s="107"/>
      <c r="OH45" s="107"/>
      <c r="OI45" s="107"/>
      <c r="OJ45" s="107"/>
      <c r="OK45" s="107"/>
      <c r="OL45" s="107"/>
      <c r="OM45" s="107"/>
      <c r="ON45" s="107"/>
      <c r="OO45" s="107"/>
      <c r="OP45" s="107"/>
      <c r="OQ45" s="107"/>
      <c r="OR45" s="107"/>
      <c r="OS45" s="107"/>
      <c r="OT45" s="107"/>
      <c r="OU45" s="107"/>
      <c r="OV45" s="107"/>
      <c r="OW45" s="107"/>
      <c r="OX45" s="107"/>
      <c r="OY45" s="107"/>
      <c r="OZ45" s="107"/>
      <c r="PA45" s="107"/>
      <c r="PB45" s="107"/>
      <c r="PC45" s="107"/>
      <c r="PD45" s="107"/>
      <c r="PE45" s="107"/>
      <c r="PF45" s="107"/>
      <c r="PG45" s="107"/>
      <c r="PH45" s="107"/>
      <c r="PI45" s="107"/>
      <c r="PJ45" s="107"/>
      <c r="PK45" s="107"/>
      <c r="PL45" s="107"/>
      <c r="PM45" s="107"/>
      <c r="PN45" s="107"/>
      <c r="PO45" s="107"/>
      <c r="PP45" s="107"/>
      <c r="PQ45" s="107"/>
      <c r="PR45" s="107"/>
      <c r="PS45" s="107"/>
      <c r="PT45" s="107"/>
      <c r="PU45" s="107"/>
      <c r="PV45" s="107"/>
      <c r="PW45" s="107"/>
      <c r="PX45" s="107"/>
      <c r="PY45" s="107"/>
      <c r="PZ45" s="107"/>
      <c r="QA45" s="107"/>
      <c r="QB45" s="107"/>
      <c r="QC45" s="107"/>
      <c r="QD45" s="107"/>
      <c r="QE45" s="107"/>
      <c r="QF45" s="107"/>
      <c r="QG45" s="107"/>
      <c r="QH45" s="107"/>
      <c r="QI45" s="107"/>
      <c r="QJ45" s="107"/>
      <c r="QK45" s="107"/>
      <c r="QL45" s="107"/>
      <c r="QM45" s="107"/>
      <c r="QN45" s="107"/>
      <c r="QO45" s="107"/>
      <c r="QP45" s="107"/>
      <c r="QQ45" s="107"/>
      <c r="QR45" s="107"/>
      <c r="QS45" s="107"/>
      <c r="QT45" s="107"/>
      <c r="QU45" s="107"/>
      <c r="QV45" s="107"/>
      <c r="QW45" s="107"/>
      <c r="QX45" s="107"/>
      <c r="QY45" s="107"/>
      <c r="QZ45" s="107"/>
      <c r="RA45" s="107"/>
      <c r="RB45" s="107"/>
      <c r="RC45" s="107"/>
      <c r="RD45" s="107"/>
      <c r="RE45" s="107"/>
      <c r="RF45" s="107"/>
      <c r="RG45" s="107"/>
      <c r="RH45" s="107"/>
      <c r="RI45" s="107"/>
      <c r="RJ45" s="107"/>
      <c r="RK45" s="107"/>
      <c r="RL45" s="107"/>
      <c r="RM45" s="107"/>
      <c r="RN45" s="107"/>
      <c r="RO45" s="107"/>
      <c r="RP45" s="107"/>
      <c r="RQ45" s="107"/>
      <c r="RR45" s="107"/>
      <c r="RS45" s="107"/>
      <c r="RT45" s="107"/>
      <c r="RU45" s="107"/>
      <c r="RV45" s="107"/>
      <c r="RW45" s="107"/>
      <c r="RX45" s="107"/>
      <c r="RY45" s="107"/>
      <c r="RZ45" s="107"/>
      <c r="SA45" s="107"/>
      <c r="SB45" s="107"/>
      <c r="SC45" s="107"/>
      <c r="SD45" s="107"/>
      <c r="SE45" s="107"/>
      <c r="SF45" s="107"/>
      <c r="SG45" s="107"/>
      <c r="SH45" s="107"/>
      <c r="SI45" s="107"/>
      <c r="SJ45" s="107"/>
      <c r="SK45" s="107"/>
      <c r="SL45" s="107"/>
      <c r="SM45" s="107"/>
      <c r="SN45" s="107"/>
      <c r="SO45" s="107"/>
      <c r="SP45" s="107"/>
      <c r="SQ45" s="107"/>
      <c r="SR45" s="107"/>
      <c r="SS45" s="107"/>
      <c r="ST45" s="107"/>
      <c r="SU45" s="107"/>
      <c r="SV45" s="107"/>
      <c r="SW45" s="107"/>
      <c r="SX45" s="107"/>
      <c r="SY45" s="107"/>
      <c r="SZ45" s="107"/>
      <c r="TA45" s="107"/>
      <c r="TB45" s="107"/>
      <c r="TC45" s="107"/>
      <c r="TD45" s="107"/>
      <c r="TE45" s="107"/>
      <c r="TF45" s="107"/>
      <c r="TG45" s="107"/>
      <c r="TH45" s="107"/>
      <c r="TI45" s="107"/>
      <c r="TJ45" s="107"/>
      <c r="TK45" s="107"/>
      <c r="TL45" s="107"/>
      <c r="TM45" s="107"/>
      <c r="TN45" s="107"/>
      <c r="TO45" s="107"/>
      <c r="TP45" s="107"/>
      <c r="TQ45" s="107"/>
      <c r="TR45" s="107"/>
      <c r="TS45" s="107"/>
      <c r="TT45" s="107"/>
      <c r="TU45" s="107"/>
      <c r="TV45" s="107"/>
      <c r="TW45" s="107"/>
      <c r="TX45" s="107"/>
      <c r="TY45" s="107"/>
      <c r="TZ45" s="107"/>
      <c r="UA45" s="107"/>
      <c r="UB45" s="107"/>
      <c r="UC45" s="107"/>
      <c r="UD45" s="107"/>
      <c r="UE45" s="107"/>
      <c r="UF45" s="107"/>
      <c r="UG45" s="107"/>
      <c r="UH45" s="107"/>
      <c r="UI45" s="107"/>
      <c r="UJ45" s="107"/>
      <c r="UK45" s="107"/>
      <c r="UL45" s="107"/>
      <c r="UM45" s="107"/>
      <c r="UN45" s="107"/>
      <c r="UO45" s="107"/>
      <c r="UP45" s="107"/>
      <c r="UQ45" s="107"/>
      <c r="UR45" s="107"/>
      <c r="US45" s="107"/>
      <c r="UT45" s="107"/>
      <c r="UU45" s="107"/>
      <c r="UV45" s="107"/>
      <c r="UW45" s="107"/>
      <c r="UX45" s="107"/>
      <c r="UY45" s="107"/>
      <c r="UZ45" s="107"/>
      <c r="VA45" s="107"/>
      <c r="VB45" s="107"/>
      <c r="VC45" s="107"/>
      <c r="VD45" s="107"/>
      <c r="VE45" s="107"/>
      <c r="VF45" s="107"/>
      <c r="VG45" s="107"/>
      <c r="VH45" s="107"/>
      <c r="VI45" s="107"/>
      <c r="VJ45" s="107"/>
      <c r="VK45" s="107"/>
      <c r="VL45" s="107"/>
      <c r="VM45" s="107"/>
      <c r="VN45" s="107"/>
      <c r="VO45" s="107"/>
      <c r="VP45" s="107"/>
      <c r="VQ45" s="107"/>
      <c r="VR45" s="107"/>
      <c r="VS45" s="107"/>
      <c r="VT45" s="107"/>
      <c r="VU45" s="107"/>
      <c r="VV45" s="107"/>
      <c r="VW45" s="107"/>
      <c r="VX45" s="107"/>
      <c r="VY45" s="107"/>
      <c r="VZ45" s="107"/>
      <c r="WA45" s="107"/>
      <c r="WB45" s="107"/>
      <c r="WC45" s="107"/>
      <c r="WD45" s="107"/>
      <c r="WE45" s="107"/>
      <c r="WF45" s="107"/>
      <c r="WG45" s="107"/>
      <c r="WH45" s="107"/>
      <c r="WI45" s="107"/>
      <c r="WJ45" s="107"/>
      <c r="WK45" s="107"/>
      <c r="WL45" s="107"/>
      <c r="WM45" s="107"/>
      <c r="WN45" s="107"/>
      <c r="WO45" s="107"/>
      <c r="WP45" s="107"/>
      <c r="WQ45" s="107"/>
      <c r="WR45" s="107"/>
      <c r="WS45" s="107"/>
      <c r="WT45" s="107"/>
      <c r="WU45" s="107"/>
      <c r="WV45" s="107"/>
      <c r="WW45" s="107"/>
      <c r="WX45" s="107"/>
      <c r="WY45" s="107"/>
      <c r="WZ45" s="107"/>
      <c r="XA45" s="107"/>
      <c r="XB45" s="107"/>
      <c r="XC45" s="107"/>
      <c r="XD45" s="107"/>
      <c r="XE45" s="107"/>
      <c r="XF45" s="107"/>
      <c r="XG45" s="107"/>
      <c r="XH45" s="107"/>
      <c r="XI45" s="107"/>
      <c r="XJ45" s="107"/>
      <c r="XK45" s="107"/>
      <c r="XL45" s="107"/>
      <c r="XM45" s="107"/>
      <c r="XN45" s="107"/>
      <c r="XO45" s="107"/>
      <c r="XP45" s="107"/>
      <c r="XQ45" s="107"/>
      <c r="XR45" s="107"/>
      <c r="XS45" s="107"/>
      <c r="XT45" s="107"/>
      <c r="XU45" s="107"/>
      <c r="XV45" s="107"/>
      <c r="XW45" s="107"/>
      <c r="XX45" s="107"/>
      <c r="XY45" s="107"/>
      <c r="XZ45" s="107"/>
      <c r="YA45" s="107"/>
      <c r="YB45" s="107"/>
      <c r="YC45" s="107"/>
      <c r="YD45" s="107"/>
      <c r="YE45" s="107"/>
      <c r="YF45" s="107"/>
      <c r="YG45" s="107"/>
      <c r="YH45" s="107"/>
      <c r="YI45" s="107"/>
      <c r="YJ45" s="107"/>
      <c r="YK45" s="107"/>
      <c r="YL45" s="107"/>
      <c r="YM45" s="107"/>
      <c r="YN45" s="107"/>
      <c r="YO45" s="107"/>
      <c r="YP45" s="107"/>
      <c r="YQ45" s="107"/>
      <c r="YR45" s="107"/>
      <c r="YS45" s="107"/>
      <c r="YT45" s="107"/>
      <c r="YU45" s="107"/>
      <c r="YV45" s="107"/>
      <c r="YW45" s="107"/>
      <c r="YX45" s="107"/>
      <c r="YY45" s="107"/>
      <c r="YZ45" s="107"/>
      <c r="ZA45" s="107"/>
      <c r="ZB45" s="107"/>
      <c r="ZC45" s="107"/>
      <c r="ZD45" s="107"/>
      <c r="ZE45" s="107"/>
      <c r="ZF45" s="107"/>
      <c r="ZG45" s="107"/>
      <c r="ZH45" s="107"/>
      <c r="ZI45" s="107"/>
      <c r="ZJ45" s="107"/>
      <c r="ZK45" s="107"/>
      <c r="ZL45" s="107"/>
      <c r="ZM45" s="107"/>
      <c r="ZN45" s="107"/>
      <c r="ZO45" s="107"/>
      <c r="ZP45" s="107"/>
      <c r="ZQ45" s="107"/>
      <c r="ZR45" s="107"/>
      <c r="ZS45" s="107"/>
      <c r="ZT45" s="107"/>
      <c r="ZU45" s="107"/>
      <c r="ZV45" s="107"/>
      <c r="ZW45" s="107"/>
      <c r="ZX45" s="107"/>
      <c r="ZY45" s="107"/>
      <c r="ZZ45" s="107"/>
      <c r="AAA45" s="107"/>
      <c r="AAB45" s="107"/>
      <c r="AAC45" s="107"/>
      <c r="AAD45" s="107"/>
      <c r="AAE45" s="107"/>
      <c r="AAF45" s="107"/>
      <c r="AAG45" s="107"/>
      <c r="AAH45" s="107"/>
      <c r="AAI45" s="107"/>
      <c r="AAJ45" s="107"/>
      <c r="AAK45" s="107"/>
      <c r="AAL45" s="107"/>
      <c r="AAM45" s="107"/>
      <c r="AAN45" s="107"/>
      <c r="AAO45" s="107"/>
      <c r="AAP45" s="107"/>
      <c r="AAQ45" s="107"/>
      <c r="AAR45" s="107"/>
      <c r="AAS45" s="107"/>
      <c r="AAT45" s="107"/>
      <c r="AAU45" s="107"/>
      <c r="AAV45" s="107"/>
      <c r="AAW45" s="107"/>
      <c r="AAX45" s="107"/>
      <c r="AAY45" s="107"/>
      <c r="AAZ45" s="107"/>
      <c r="ABA45" s="107"/>
      <c r="ABB45" s="107"/>
      <c r="ABC45" s="107"/>
      <c r="ABD45" s="107"/>
      <c r="ABE45" s="107"/>
      <c r="ABF45" s="107"/>
      <c r="ABG45" s="107"/>
      <c r="ABH45" s="107"/>
      <c r="ABI45" s="107"/>
      <c r="ABJ45" s="107"/>
      <c r="ABK45" s="107"/>
      <c r="ABL45" s="107"/>
      <c r="ABM45" s="107"/>
      <c r="ABN45" s="107"/>
      <c r="ABO45" s="107"/>
      <c r="ABP45" s="107"/>
    </row>
    <row r="46" spans="1:744" s="108" customFormat="1" ht="14" x14ac:dyDescent="0.15">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c r="IV46" s="107"/>
      <c r="IW46" s="107"/>
      <c r="IX46" s="107"/>
      <c r="IY46" s="107"/>
      <c r="IZ46" s="107"/>
      <c r="JA46" s="107"/>
      <c r="JB46" s="107"/>
      <c r="JC46" s="107"/>
      <c r="JD46" s="107"/>
      <c r="JE46" s="107"/>
      <c r="JF46" s="107"/>
      <c r="JG46" s="107"/>
      <c r="JH46" s="107"/>
      <c r="JI46" s="107"/>
      <c r="JJ46" s="107"/>
      <c r="JK46" s="107"/>
      <c r="JL46" s="107"/>
      <c r="JM46" s="107"/>
      <c r="JN46" s="107"/>
      <c r="JO46" s="107"/>
      <c r="JP46" s="107"/>
      <c r="JQ46" s="107"/>
      <c r="JR46" s="107"/>
      <c r="JS46" s="107"/>
      <c r="JT46" s="107"/>
      <c r="JU46" s="107"/>
      <c r="JV46" s="107"/>
      <c r="JW46" s="107"/>
      <c r="JX46" s="107"/>
      <c r="JY46" s="107"/>
      <c r="JZ46" s="107"/>
      <c r="KA46" s="107"/>
      <c r="KB46" s="107"/>
      <c r="KC46" s="107"/>
      <c r="KD46" s="107"/>
      <c r="KE46" s="107"/>
      <c r="KF46" s="107"/>
      <c r="KG46" s="107"/>
      <c r="KH46" s="107"/>
      <c r="KI46" s="107"/>
      <c r="KJ46" s="107"/>
      <c r="KK46" s="107"/>
      <c r="KL46" s="107"/>
      <c r="KM46" s="107"/>
      <c r="KN46" s="107"/>
      <c r="KO46" s="107"/>
      <c r="KP46" s="107"/>
      <c r="KQ46" s="107"/>
      <c r="KR46" s="107"/>
      <c r="KS46" s="107"/>
      <c r="KT46" s="107"/>
      <c r="KU46" s="107"/>
      <c r="KV46" s="107"/>
      <c r="KW46" s="107"/>
      <c r="KX46" s="107"/>
      <c r="KY46" s="107"/>
      <c r="KZ46" s="107"/>
      <c r="LA46" s="107"/>
      <c r="LB46" s="107"/>
      <c r="LC46" s="107"/>
      <c r="LD46" s="107"/>
      <c r="LE46" s="107"/>
      <c r="LF46" s="107"/>
      <c r="LG46" s="107"/>
      <c r="LH46" s="107"/>
      <c r="LI46" s="107"/>
      <c r="LJ46" s="107"/>
      <c r="LK46" s="107"/>
      <c r="LL46" s="107"/>
      <c r="LM46" s="107"/>
      <c r="LN46" s="107"/>
      <c r="LO46" s="107"/>
      <c r="LP46" s="107"/>
      <c r="LQ46" s="107"/>
      <c r="LR46" s="107"/>
      <c r="LS46" s="107"/>
      <c r="LT46" s="107"/>
      <c r="LU46" s="107"/>
      <c r="LV46" s="107"/>
      <c r="LW46" s="107"/>
      <c r="LX46" s="107"/>
      <c r="LY46" s="107"/>
      <c r="LZ46" s="107"/>
      <c r="MA46" s="107"/>
      <c r="MB46" s="107"/>
      <c r="MC46" s="107"/>
      <c r="MD46" s="107"/>
      <c r="ME46" s="107"/>
      <c r="MF46" s="107"/>
      <c r="MG46" s="107"/>
      <c r="MH46" s="107"/>
      <c r="MI46" s="107"/>
      <c r="MJ46" s="107"/>
      <c r="MK46" s="107"/>
      <c r="ML46" s="107"/>
      <c r="MM46" s="107"/>
      <c r="MN46" s="107"/>
      <c r="MO46" s="107"/>
      <c r="MP46" s="107"/>
      <c r="MQ46" s="107"/>
      <c r="MR46" s="107"/>
      <c r="MS46" s="107"/>
      <c r="MT46" s="107"/>
      <c r="MU46" s="107"/>
      <c r="MV46" s="107"/>
      <c r="MW46" s="107"/>
      <c r="MX46" s="107"/>
      <c r="MY46" s="107"/>
      <c r="MZ46" s="107"/>
      <c r="NA46" s="107"/>
      <c r="NB46" s="107"/>
      <c r="NC46" s="107"/>
      <c r="ND46" s="107"/>
      <c r="NE46" s="107"/>
      <c r="NF46" s="107"/>
      <c r="NG46" s="107"/>
      <c r="NH46" s="107"/>
      <c r="NI46" s="107"/>
      <c r="NJ46" s="107"/>
      <c r="NK46" s="107"/>
      <c r="NL46" s="107"/>
      <c r="NM46" s="107"/>
      <c r="NN46" s="107"/>
      <c r="NO46" s="107"/>
      <c r="NP46" s="107"/>
      <c r="NQ46" s="107"/>
      <c r="NR46" s="107"/>
      <c r="NS46" s="107"/>
      <c r="NT46" s="107"/>
      <c r="NU46" s="107"/>
      <c r="NV46" s="107"/>
      <c r="NW46" s="107"/>
      <c r="NX46" s="107"/>
      <c r="NY46" s="107"/>
      <c r="NZ46" s="107"/>
      <c r="OA46" s="107"/>
      <c r="OB46" s="107"/>
      <c r="OC46" s="107"/>
      <c r="OD46" s="107"/>
      <c r="OE46" s="107"/>
      <c r="OF46" s="107"/>
      <c r="OG46" s="107"/>
      <c r="OH46" s="107"/>
      <c r="OI46" s="107"/>
      <c r="OJ46" s="107"/>
      <c r="OK46" s="107"/>
      <c r="OL46" s="107"/>
      <c r="OM46" s="107"/>
      <c r="ON46" s="107"/>
      <c r="OO46" s="107"/>
      <c r="OP46" s="107"/>
      <c r="OQ46" s="107"/>
      <c r="OR46" s="107"/>
      <c r="OS46" s="107"/>
      <c r="OT46" s="107"/>
      <c r="OU46" s="107"/>
      <c r="OV46" s="107"/>
      <c r="OW46" s="107"/>
      <c r="OX46" s="107"/>
      <c r="OY46" s="107"/>
      <c r="OZ46" s="107"/>
      <c r="PA46" s="107"/>
      <c r="PB46" s="107"/>
      <c r="PC46" s="107"/>
      <c r="PD46" s="107"/>
      <c r="PE46" s="107"/>
      <c r="PF46" s="107"/>
      <c r="PG46" s="107"/>
      <c r="PH46" s="107"/>
      <c r="PI46" s="107"/>
      <c r="PJ46" s="107"/>
      <c r="PK46" s="107"/>
      <c r="PL46" s="107"/>
      <c r="PM46" s="107"/>
      <c r="PN46" s="107"/>
      <c r="PO46" s="107"/>
      <c r="PP46" s="107"/>
      <c r="PQ46" s="107"/>
      <c r="PR46" s="107"/>
      <c r="PS46" s="107"/>
      <c r="PT46" s="107"/>
      <c r="PU46" s="107"/>
      <c r="PV46" s="107"/>
      <c r="PW46" s="107"/>
      <c r="PX46" s="107"/>
      <c r="PY46" s="107"/>
      <c r="PZ46" s="107"/>
      <c r="QA46" s="107"/>
      <c r="QB46" s="107"/>
      <c r="QC46" s="107"/>
      <c r="QD46" s="107"/>
      <c r="QE46" s="107"/>
      <c r="QF46" s="107"/>
      <c r="QG46" s="107"/>
      <c r="QH46" s="107"/>
      <c r="QI46" s="107"/>
      <c r="QJ46" s="107"/>
      <c r="QK46" s="107"/>
      <c r="QL46" s="107"/>
      <c r="QM46" s="107"/>
      <c r="QN46" s="107"/>
      <c r="QO46" s="107"/>
      <c r="QP46" s="107"/>
      <c r="QQ46" s="107"/>
      <c r="QR46" s="107"/>
      <c r="QS46" s="107"/>
      <c r="QT46" s="107"/>
      <c r="QU46" s="107"/>
      <c r="QV46" s="107"/>
      <c r="QW46" s="107"/>
      <c r="QX46" s="107"/>
      <c r="QY46" s="107"/>
      <c r="QZ46" s="107"/>
      <c r="RA46" s="107"/>
      <c r="RB46" s="107"/>
      <c r="RC46" s="107"/>
      <c r="RD46" s="107"/>
      <c r="RE46" s="107"/>
      <c r="RF46" s="107"/>
      <c r="RG46" s="107"/>
      <c r="RH46" s="107"/>
      <c r="RI46" s="107"/>
      <c r="RJ46" s="107"/>
      <c r="RK46" s="107"/>
      <c r="RL46" s="107"/>
      <c r="RM46" s="107"/>
      <c r="RN46" s="107"/>
      <c r="RO46" s="107"/>
      <c r="RP46" s="107"/>
      <c r="RQ46" s="107"/>
      <c r="RR46" s="107"/>
      <c r="RS46" s="107"/>
      <c r="RT46" s="107"/>
      <c r="RU46" s="107"/>
      <c r="RV46" s="107"/>
      <c r="RW46" s="107"/>
      <c r="RX46" s="107"/>
      <c r="RY46" s="107"/>
      <c r="RZ46" s="107"/>
      <c r="SA46" s="107"/>
      <c r="SB46" s="107"/>
      <c r="SC46" s="107"/>
      <c r="SD46" s="107"/>
      <c r="SE46" s="107"/>
      <c r="SF46" s="107"/>
      <c r="SG46" s="107"/>
      <c r="SH46" s="107"/>
      <c r="SI46" s="107"/>
      <c r="SJ46" s="107"/>
      <c r="SK46" s="107"/>
      <c r="SL46" s="107"/>
      <c r="SM46" s="107"/>
      <c r="SN46" s="107"/>
      <c r="SO46" s="107"/>
      <c r="SP46" s="107"/>
      <c r="SQ46" s="107"/>
      <c r="SR46" s="107"/>
      <c r="SS46" s="107"/>
      <c r="ST46" s="107"/>
      <c r="SU46" s="107"/>
      <c r="SV46" s="107"/>
      <c r="SW46" s="107"/>
      <c r="SX46" s="107"/>
      <c r="SY46" s="107"/>
      <c r="SZ46" s="107"/>
      <c r="TA46" s="107"/>
      <c r="TB46" s="107"/>
      <c r="TC46" s="107"/>
      <c r="TD46" s="107"/>
      <c r="TE46" s="107"/>
      <c r="TF46" s="107"/>
      <c r="TG46" s="107"/>
      <c r="TH46" s="107"/>
      <c r="TI46" s="107"/>
      <c r="TJ46" s="107"/>
      <c r="TK46" s="107"/>
      <c r="TL46" s="107"/>
      <c r="TM46" s="107"/>
      <c r="TN46" s="107"/>
      <c r="TO46" s="107"/>
      <c r="TP46" s="107"/>
      <c r="TQ46" s="107"/>
      <c r="TR46" s="107"/>
      <c r="TS46" s="107"/>
      <c r="TT46" s="107"/>
      <c r="TU46" s="107"/>
      <c r="TV46" s="107"/>
      <c r="TW46" s="107"/>
      <c r="TX46" s="107"/>
      <c r="TY46" s="107"/>
      <c r="TZ46" s="107"/>
      <c r="UA46" s="107"/>
      <c r="UB46" s="107"/>
      <c r="UC46" s="107"/>
      <c r="UD46" s="107"/>
      <c r="UE46" s="107"/>
      <c r="UF46" s="107"/>
      <c r="UG46" s="107"/>
      <c r="UH46" s="107"/>
      <c r="UI46" s="107"/>
      <c r="UJ46" s="107"/>
      <c r="UK46" s="107"/>
      <c r="UL46" s="107"/>
      <c r="UM46" s="107"/>
      <c r="UN46" s="107"/>
      <c r="UO46" s="107"/>
      <c r="UP46" s="107"/>
      <c r="UQ46" s="107"/>
      <c r="UR46" s="107"/>
      <c r="US46" s="107"/>
      <c r="UT46" s="107"/>
      <c r="UU46" s="107"/>
      <c r="UV46" s="107"/>
      <c r="UW46" s="107"/>
      <c r="UX46" s="107"/>
      <c r="UY46" s="107"/>
      <c r="UZ46" s="107"/>
      <c r="VA46" s="107"/>
      <c r="VB46" s="107"/>
      <c r="VC46" s="107"/>
      <c r="VD46" s="107"/>
      <c r="VE46" s="107"/>
      <c r="VF46" s="107"/>
      <c r="VG46" s="107"/>
      <c r="VH46" s="107"/>
      <c r="VI46" s="107"/>
      <c r="VJ46" s="107"/>
      <c r="VK46" s="107"/>
      <c r="VL46" s="107"/>
      <c r="VM46" s="107"/>
      <c r="VN46" s="107"/>
      <c r="VO46" s="107"/>
      <c r="VP46" s="107"/>
      <c r="VQ46" s="107"/>
      <c r="VR46" s="107"/>
      <c r="VS46" s="107"/>
      <c r="VT46" s="107"/>
      <c r="VU46" s="107"/>
      <c r="VV46" s="107"/>
      <c r="VW46" s="107"/>
      <c r="VX46" s="107"/>
      <c r="VY46" s="107"/>
      <c r="VZ46" s="107"/>
      <c r="WA46" s="107"/>
      <c r="WB46" s="107"/>
      <c r="WC46" s="107"/>
      <c r="WD46" s="107"/>
      <c r="WE46" s="107"/>
      <c r="WF46" s="107"/>
      <c r="WG46" s="107"/>
      <c r="WH46" s="107"/>
      <c r="WI46" s="107"/>
      <c r="WJ46" s="107"/>
      <c r="WK46" s="107"/>
      <c r="WL46" s="107"/>
      <c r="WM46" s="107"/>
      <c r="WN46" s="107"/>
      <c r="WO46" s="107"/>
      <c r="WP46" s="107"/>
      <c r="WQ46" s="107"/>
      <c r="WR46" s="107"/>
      <c r="WS46" s="107"/>
      <c r="WT46" s="107"/>
      <c r="WU46" s="107"/>
      <c r="WV46" s="107"/>
      <c r="WW46" s="107"/>
      <c r="WX46" s="107"/>
      <c r="WY46" s="107"/>
      <c r="WZ46" s="107"/>
      <c r="XA46" s="107"/>
      <c r="XB46" s="107"/>
      <c r="XC46" s="107"/>
      <c r="XD46" s="107"/>
      <c r="XE46" s="107"/>
      <c r="XF46" s="107"/>
      <c r="XG46" s="107"/>
      <c r="XH46" s="107"/>
      <c r="XI46" s="107"/>
      <c r="XJ46" s="107"/>
      <c r="XK46" s="107"/>
      <c r="XL46" s="107"/>
      <c r="XM46" s="107"/>
      <c r="XN46" s="107"/>
      <c r="XO46" s="107"/>
      <c r="XP46" s="107"/>
      <c r="XQ46" s="107"/>
      <c r="XR46" s="107"/>
      <c r="XS46" s="107"/>
      <c r="XT46" s="107"/>
      <c r="XU46" s="107"/>
      <c r="XV46" s="107"/>
      <c r="XW46" s="107"/>
      <c r="XX46" s="107"/>
      <c r="XY46" s="107"/>
      <c r="XZ46" s="107"/>
      <c r="YA46" s="107"/>
      <c r="YB46" s="107"/>
      <c r="YC46" s="107"/>
      <c r="YD46" s="107"/>
      <c r="YE46" s="107"/>
      <c r="YF46" s="107"/>
      <c r="YG46" s="107"/>
      <c r="YH46" s="107"/>
      <c r="YI46" s="107"/>
      <c r="YJ46" s="107"/>
      <c r="YK46" s="107"/>
      <c r="YL46" s="107"/>
      <c r="YM46" s="107"/>
      <c r="YN46" s="107"/>
      <c r="YO46" s="107"/>
      <c r="YP46" s="107"/>
      <c r="YQ46" s="107"/>
      <c r="YR46" s="107"/>
      <c r="YS46" s="107"/>
      <c r="YT46" s="107"/>
      <c r="YU46" s="107"/>
      <c r="YV46" s="107"/>
      <c r="YW46" s="107"/>
      <c r="YX46" s="107"/>
      <c r="YY46" s="107"/>
      <c r="YZ46" s="107"/>
      <c r="ZA46" s="107"/>
      <c r="ZB46" s="107"/>
      <c r="ZC46" s="107"/>
      <c r="ZD46" s="107"/>
      <c r="ZE46" s="107"/>
      <c r="ZF46" s="107"/>
      <c r="ZG46" s="107"/>
      <c r="ZH46" s="107"/>
      <c r="ZI46" s="107"/>
      <c r="ZJ46" s="107"/>
      <c r="ZK46" s="107"/>
      <c r="ZL46" s="107"/>
      <c r="ZM46" s="107"/>
      <c r="ZN46" s="107"/>
      <c r="ZO46" s="107"/>
      <c r="ZP46" s="107"/>
      <c r="ZQ46" s="107"/>
      <c r="ZR46" s="107"/>
      <c r="ZS46" s="107"/>
      <c r="ZT46" s="107"/>
      <c r="ZU46" s="107"/>
      <c r="ZV46" s="107"/>
      <c r="ZW46" s="107"/>
      <c r="ZX46" s="107"/>
      <c r="ZY46" s="107"/>
      <c r="ZZ46" s="107"/>
      <c r="AAA46" s="107"/>
      <c r="AAB46" s="107"/>
      <c r="AAC46" s="107"/>
      <c r="AAD46" s="107"/>
      <c r="AAE46" s="107"/>
      <c r="AAF46" s="107"/>
      <c r="AAG46" s="107"/>
      <c r="AAH46" s="107"/>
      <c r="AAI46" s="107"/>
      <c r="AAJ46" s="107"/>
      <c r="AAK46" s="107"/>
      <c r="AAL46" s="107"/>
      <c r="AAM46" s="107"/>
      <c r="AAN46" s="107"/>
      <c r="AAO46" s="107"/>
      <c r="AAP46" s="107"/>
      <c r="AAQ46" s="107"/>
      <c r="AAR46" s="107"/>
      <c r="AAS46" s="107"/>
      <c r="AAT46" s="107"/>
      <c r="AAU46" s="107"/>
      <c r="AAV46" s="107"/>
      <c r="AAW46" s="107"/>
      <c r="AAX46" s="107"/>
      <c r="AAY46" s="107"/>
      <c r="AAZ46" s="107"/>
      <c r="ABA46" s="107"/>
      <c r="ABB46" s="107"/>
      <c r="ABC46" s="107"/>
      <c r="ABD46" s="107"/>
      <c r="ABE46" s="107"/>
      <c r="ABF46" s="107"/>
      <c r="ABG46" s="107"/>
      <c r="ABH46" s="107"/>
      <c r="ABI46" s="107"/>
      <c r="ABJ46" s="107"/>
      <c r="ABK46" s="107"/>
      <c r="ABL46" s="107"/>
      <c r="ABM46" s="107"/>
      <c r="ABN46" s="107"/>
      <c r="ABO46" s="107"/>
      <c r="ABP46" s="107"/>
    </row>
    <row r="47" spans="1:744" s="108" customFormat="1" ht="14" x14ac:dyDescent="0.15">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c r="IV47" s="107"/>
      <c r="IW47" s="107"/>
      <c r="IX47" s="107"/>
      <c r="IY47" s="107"/>
      <c r="IZ47" s="107"/>
      <c r="JA47" s="107"/>
      <c r="JB47" s="107"/>
      <c r="JC47" s="107"/>
      <c r="JD47" s="107"/>
      <c r="JE47" s="107"/>
      <c r="JF47" s="107"/>
      <c r="JG47" s="107"/>
      <c r="JH47" s="107"/>
      <c r="JI47" s="107"/>
      <c r="JJ47" s="107"/>
      <c r="JK47" s="107"/>
      <c r="JL47" s="107"/>
      <c r="JM47" s="107"/>
      <c r="JN47" s="107"/>
      <c r="JO47" s="107"/>
      <c r="JP47" s="107"/>
      <c r="JQ47" s="107"/>
      <c r="JR47" s="107"/>
      <c r="JS47" s="107"/>
      <c r="JT47" s="107"/>
      <c r="JU47" s="107"/>
      <c r="JV47" s="107"/>
      <c r="JW47" s="107"/>
      <c r="JX47" s="107"/>
      <c r="JY47" s="107"/>
      <c r="JZ47" s="107"/>
      <c r="KA47" s="107"/>
      <c r="KB47" s="107"/>
      <c r="KC47" s="107"/>
      <c r="KD47" s="107"/>
      <c r="KE47" s="107"/>
      <c r="KF47" s="107"/>
      <c r="KG47" s="107"/>
      <c r="KH47" s="107"/>
      <c r="KI47" s="107"/>
      <c r="KJ47" s="107"/>
      <c r="KK47" s="107"/>
      <c r="KL47" s="107"/>
      <c r="KM47" s="107"/>
      <c r="KN47" s="107"/>
      <c r="KO47" s="107"/>
      <c r="KP47" s="107"/>
      <c r="KQ47" s="107"/>
      <c r="KR47" s="107"/>
      <c r="KS47" s="107"/>
      <c r="KT47" s="107"/>
      <c r="KU47" s="107"/>
      <c r="KV47" s="107"/>
      <c r="KW47" s="107"/>
      <c r="KX47" s="107"/>
      <c r="KY47" s="107"/>
      <c r="KZ47" s="107"/>
      <c r="LA47" s="107"/>
      <c r="LB47" s="107"/>
      <c r="LC47" s="107"/>
      <c r="LD47" s="107"/>
      <c r="LE47" s="107"/>
      <c r="LF47" s="107"/>
      <c r="LG47" s="107"/>
      <c r="LH47" s="107"/>
      <c r="LI47" s="107"/>
      <c r="LJ47" s="107"/>
      <c r="LK47" s="107"/>
      <c r="LL47" s="107"/>
      <c r="LM47" s="107"/>
      <c r="LN47" s="107"/>
      <c r="LO47" s="107"/>
      <c r="LP47" s="107"/>
      <c r="LQ47" s="107"/>
      <c r="LR47" s="107"/>
      <c r="LS47" s="107"/>
      <c r="LT47" s="107"/>
      <c r="LU47" s="107"/>
      <c r="LV47" s="107"/>
      <c r="LW47" s="107"/>
      <c r="LX47" s="107"/>
      <c r="LY47" s="107"/>
      <c r="LZ47" s="107"/>
      <c r="MA47" s="107"/>
      <c r="MB47" s="107"/>
      <c r="MC47" s="107"/>
      <c r="MD47" s="107"/>
      <c r="ME47" s="107"/>
      <c r="MF47" s="107"/>
      <c r="MG47" s="107"/>
      <c r="MH47" s="107"/>
      <c r="MI47" s="107"/>
      <c r="MJ47" s="107"/>
      <c r="MK47" s="107"/>
      <c r="ML47" s="107"/>
      <c r="MM47" s="107"/>
      <c r="MN47" s="107"/>
      <c r="MO47" s="107"/>
      <c r="MP47" s="107"/>
      <c r="MQ47" s="107"/>
      <c r="MR47" s="107"/>
      <c r="MS47" s="107"/>
      <c r="MT47" s="107"/>
      <c r="MU47" s="107"/>
      <c r="MV47" s="107"/>
      <c r="MW47" s="107"/>
      <c r="MX47" s="107"/>
      <c r="MY47" s="107"/>
      <c r="MZ47" s="107"/>
      <c r="NA47" s="107"/>
      <c r="NB47" s="107"/>
      <c r="NC47" s="107"/>
      <c r="ND47" s="107"/>
      <c r="NE47" s="107"/>
      <c r="NF47" s="107"/>
      <c r="NG47" s="107"/>
      <c r="NH47" s="107"/>
      <c r="NI47" s="107"/>
      <c r="NJ47" s="107"/>
      <c r="NK47" s="107"/>
      <c r="NL47" s="107"/>
      <c r="NM47" s="107"/>
      <c r="NN47" s="107"/>
      <c r="NO47" s="107"/>
      <c r="NP47" s="107"/>
      <c r="NQ47" s="107"/>
      <c r="NR47" s="107"/>
      <c r="NS47" s="107"/>
      <c r="NT47" s="107"/>
      <c r="NU47" s="107"/>
      <c r="NV47" s="107"/>
      <c r="NW47" s="107"/>
      <c r="NX47" s="107"/>
      <c r="NY47" s="107"/>
      <c r="NZ47" s="107"/>
      <c r="OA47" s="107"/>
      <c r="OB47" s="107"/>
      <c r="OC47" s="107"/>
      <c r="OD47" s="107"/>
      <c r="OE47" s="107"/>
      <c r="OF47" s="107"/>
      <c r="OG47" s="107"/>
      <c r="OH47" s="107"/>
      <c r="OI47" s="107"/>
      <c r="OJ47" s="107"/>
      <c r="OK47" s="107"/>
      <c r="OL47" s="107"/>
      <c r="OM47" s="107"/>
      <c r="ON47" s="107"/>
      <c r="OO47" s="107"/>
      <c r="OP47" s="107"/>
      <c r="OQ47" s="107"/>
      <c r="OR47" s="107"/>
      <c r="OS47" s="107"/>
      <c r="OT47" s="107"/>
      <c r="OU47" s="107"/>
      <c r="OV47" s="107"/>
      <c r="OW47" s="107"/>
      <c r="OX47" s="107"/>
      <c r="OY47" s="107"/>
      <c r="OZ47" s="107"/>
      <c r="PA47" s="107"/>
      <c r="PB47" s="107"/>
      <c r="PC47" s="107"/>
      <c r="PD47" s="107"/>
      <c r="PE47" s="107"/>
      <c r="PF47" s="107"/>
      <c r="PG47" s="107"/>
      <c r="PH47" s="107"/>
      <c r="PI47" s="107"/>
      <c r="PJ47" s="107"/>
      <c r="PK47" s="107"/>
      <c r="PL47" s="107"/>
      <c r="PM47" s="107"/>
      <c r="PN47" s="107"/>
      <c r="PO47" s="107"/>
      <c r="PP47" s="107"/>
      <c r="PQ47" s="107"/>
      <c r="PR47" s="107"/>
      <c r="PS47" s="107"/>
      <c r="PT47" s="107"/>
      <c r="PU47" s="107"/>
      <c r="PV47" s="107"/>
      <c r="PW47" s="107"/>
      <c r="PX47" s="107"/>
      <c r="PY47" s="107"/>
      <c r="PZ47" s="107"/>
      <c r="QA47" s="107"/>
      <c r="QB47" s="107"/>
      <c r="QC47" s="107"/>
      <c r="QD47" s="107"/>
      <c r="QE47" s="107"/>
      <c r="QF47" s="107"/>
      <c r="QG47" s="107"/>
      <c r="QH47" s="107"/>
      <c r="QI47" s="107"/>
      <c r="QJ47" s="107"/>
      <c r="QK47" s="107"/>
      <c r="QL47" s="107"/>
      <c r="QM47" s="107"/>
      <c r="QN47" s="107"/>
      <c r="QO47" s="107"/>
      <c r="QP47" s="107"/>
      <c r="QQ47" s="107"/>
      <c r="QR47" s="107"/>
      <c r="QS47" s="107"/>
      <c r="QT47" s="107"/>
      <c r="QU47" s="107"/>
      <c r="QV47" s="107"/>
      <c r="QW47" s="107"/>
      <c r="QX47" s="107"/>
      <c r="QY47" s="107"/>
      <c r="QZ47" s="107"/>
      <c r="RA47" s="107"/>
      <c r="RB47" s="107"/>
      <c r="RC47" s="107"/>
      <c r="RD47" s="107"/>
      <c r="RE47" s="107"/>
      <c r="RF47" s="107"/>
      <c r="RG47" s="107"/>
      <c r="RH47" s="107"/>
      <c r="RI47" s="107"/>
      <c r="RJ47" s="107"/>
      <c r="RK47" s="107"/>
      <c r="RL47" s="107"/>
      <c r="RM47" s="107"/>
      <c r="RN47" s="107"/>
      <c r="RO47" s="107"/>
      <c r="RP47" s="107"/>
      <c r="RQ47" s="107"/>
      <c r="RR47" s="107"/>
      <c r="RS47" s="107"/>
      <c r="RT47" s="107"/>
      <c r="RU47" s="107"/>
      <c r="RV47" s="107"/>
      <c r="RW47" s="107"/>
      <c r="RX47" s="107"/>
      <c r="RY47" s="107"/>
      <c r="RZ47" s="107"/>
      <c r="SA47" s="107"/>
      <c r="SB47" s="107"/>
      <c r="SC47" s="107"/>
      <c r="SD47" s="107"/>
      <c r="SE47" s="107"/>
      <c r="SF47" s="107"/>
      <c r="SG47" s="107"/>
      <c r="SH47" s="107"/>
      <c r="SI47" s="107"/>
      <c r="SJ47" s="107"/>
      <c r="SK47" s="107"/>
      <c r="SL47" s="107"/>
      <c r="SM47" s="107"/>
      <c r="SN47" s="107"/>
      <c r="SO47" s="107"/>
      <c r="SP47" s="107"/>
      <c r="SQ47" s="107"/>
      <c r="SR47" s="107"/>
      <c r="SS47" s="107"/>
      <c r="ST47" s="107"/>
      <c r="SU47" s="107"/>
      <c r="SV47" s="107"/>
      <c r="SW47" s="107"/>
      <c r="SX47" s="107"/>
      <c r="SY47" s="107"/>
      <c r="SZ47" s="107"/>
      <c r="TA47" s="107"/>
      <c r="TB47" s="107"/>
      <c r="TC47" s="107"/>
      <c r="TD47" s="107"/>
      <c r="TE47" s="107"/>
      <c r="TF47" s="107"/>
      <c r="TG47" s="107"/>
      <c r="TH47" s="107"/>
      <c r="TI47" s="107"/>
      <c r="TJ47" s="107"/>
      <c r="TK47" s="107"/>
      <c r="TL47" s="107"/>
      <c r="TM47" s="107"/>
      <c r="TN47" s="107"/>
      <c r="TO47" s="107"/>
      <c r="TP47" s="107"/>
      <c r="TQ47" s="107"/>
      <c r="TR47" s="107"/>
      <c r="TS47" s="107"/>
      <c r="TT47" s="107"/>
      <c r="TU47" s="107"/>
      <c r="TV47" s="107"/>
      <c r="TW47" s="107"/>
      <c r="TX47" s="107"/>
      <c r="TY47" s="107"/>
      <c r="TZ47" s="107"/>
      <c r="UA47" s="107"/>
      <c r="UB47" s="107"/>
      <c r="UC47" s="107"/>
      <c r="UD47" s="107"/>
      <c r="UE47" s="107"/>
      <c r="UF47" s="107"/>
      <c r="UG47" s="107"/>
      <c r="UH47" s="107"/>
      <c r="UI47" s="107"/>
      <c r="UJ47" s="107"/>
      <c r="UK47" s="107"/>
      <c r="UL47" s="107"/>
      <c r="UM47" s="107"/>
      <c r="UN47" s="107"/>
      <c r="UO47" s="107"/>
      <c r="UP47" s="107"/>
      <c r="UQ47" s="107"/>
      <c r="UR47" s="107"/>
      <c r="US47" s="107"/>
      <c r="UT47" s="107"/>
      <c r="UU47" s="107"/>
      <c r="UV47" s="107"/>
      <c r="UW47" s="107"/>
      <c r="UX47" s="107"/>
      <c r="UY47" s="107"/>
      <c r="UZ47" s="107"/>
      <c r="VA47" s="107"/>
      <c r="VB47" s="107"/>
      <c r="VC47" s="107"/>
      <c r="VD47" s="107"/>
      <c r="VE47" s="107"/>
      <c r="VF47" s="107"/>
      <c r="VG47" s="107"/>
      <c r="VH47" s="107"/>
      <c r="VI47" s="107"/>
      <c r="VJ47" s="107"/>
      <c r="VK47" s="107"/>
      <c r="VL47" s="107"/>
      <c r="VM47" s="107"/>
      <c r="VN47" s="107"/>
      <c r="VO47" s="107"/>
      <c r="VP47" s="107"/>
      <c r="VQ47" s="107"/>
      <c r="VR47" s="107"/>
      <c r="VS47" s="107"/>
      <c r="VT47" s="107"/>
      <c r="VU47" s="107"/>
      <c r="VV47" s="107"/>
      <c r="VW47" s="107"/>
      <c r="VX47" s="107"/>
      <c r="VY47" s="107"/>
      <c r="VZ47" s="107"/>
      <c r="WA47" s="107"/>
      <c r="WB47" s="107"/>
      <c r="WC47" s="107"/>
      <c r="WD47" s="107"/>
      <c r="WE47" s="107"/>
      <c r="WF47" s="107"/>
      <c r="WG47" s="107"/>
      <c r="WH47" s="107"/>
      <c r="WI47" s="107"/>
      <c r="WJ47" s="107"/>
      <c r="WK47" s="107"/>
      <c r="WL47" s="107"/>
      <c r="WM47" s="107"/>
      <c r="WN47" s="107"/>
      <c r="WO47" s="107"/>
      <c r="WP47" s="107"/>
      <c r="WQ47" s="107"/>
      <c r="WR47" s="107"/>
      <c r="WS47" s="107"/>
      <c r="WT47" s="107"/>
      <c r="WU47" s="107"/>
      <c r="WV47" s="107"/>
      <c r="WW47" s="107"/>
      <c r="WX47" s="107"/>
      <c r="WY47" s="107"/>
      <c r="WZ47" s="107"/>
      <c r="XA47" s="107"/>
      <c r="XB47" s="107"/>
      <c r="XC47" s="107"/>
      <c r="XD47" s="107"/>
      <c r="XE47" s="107"/>
      <c r="XF47" s="107"/>
      <c r="XG47" s="107"/>
      <c r="XH47" s="107"/>
      <c r="XI47" s="107"/>
      <c r="XJ47" s="107"/>
      <c r="XK47" s="107"/>
      <c r="XL47" s="107"/>
      <c r="XM47" s="107"/>
      <c r="XN47" s="107"/>
      <c r="XO47" s="107"/>
      <c r="XP47" s="107"/>
      <c r="XQ47" s="107"/>
      <c r="XR47" s="107"/>
      <c r="XS47" s="107"/>
      <c r="XT47" s="107"/>
      <c r="XU47" s="107"/>
      <c r="XV47" s="107"/>
      <c r="XW47" s="107"/>
      <c r="XX47" s="107"/>
      <c r="XY47" s="107"/>
      <c r="XZ47" s="107"/>
      <c r="YA47" s="107"/>
      <c r="YB47" s="107"/>
      <c r="YC47" s="107"/>
      <c r="YD47" s="107"/>
      <c r="YE47" s="107"/>
      <c r="YF47" s="107"/>
      <c r="YG47" s="107"/>
      <c r="YH47" s="107"/>
      <c r="YI47" s="107"/>
      <c r="YJ47" s="107"/>
      <c r="YK47" s="107"/>
      <c r="YL47" s="107"/>
      <c r="YM47" s="107"/>
      <c r="YN47" s="107"/>
      <c r="YO47" s="107"/>
      <c r="YP47" s="107"/>
      <c r="YQ47" s="107"/>
      <c r="YR47" s="107"/>
      <c r="YS47" s="107"/>
      <c r="YT47" s="107"/>
      <c r="YU47" s="107"/>
      <c r="YV47" s="107"/>
      <c r="YW47" s="107"/>
      <c r="YX47" s="107"/>
      <c r="YY47" s="107"/>
      <c r="YZ47" s="107"/>
      <c r="ZA47" s="107"/>
      <c r="ZB47" s="107"/>
      <c r="ZC47" s="107"/>
      <c r="ZD47" s="107"/>
      <c r="ZE47" s="107"/>
      <c r="ZF47" s="107"/>
      <c r="ZG47" s="107"/>
      <c r="ZH47" s="107"/>
      <c r="ZI47" s="107"/>
      <c r="ZJ47" s="107"/>
      <c r="ZK47" s="107"/>
      <c r="ZL47" s="107"/>
      <c r="ZM47" s="107"/>
      <c r="ZN47" s="107"/>
      <c r="ZO47" s="107"/>
      <c r="ZP47" s="107"/>
      <c r="ZQ47" s="107"/>
      <c r="ZR47" s="107"/>
      <c r="ZS47" s="107"/>
      <c r="ZT47" s="107"/>
      <c r="ZU47" s="107"/>
      <c r="ZV47" s="107"/>
      <c r="ZW47" s="107"/>
      <c r="ZX47" s="107"/>
      <c r="ZY47" s="107"/>
      <c r="ZZ47" s="107"/>
      <c r="AAA47" s="107"/>
      <c r="AAB47" s="107"/>
      <c r="AAC47" s="107"/>
      <c r="AAD47" s="107"/>
      <c r="AAE47" s="107"/>
      <c r="AAF47" s="107"/>
      <c r="AAG47" s="107"/>
      <c r="AAH47" s="107"/>
      <c r="AAI47" s="107"/>
      <c r="AAJ47" s="107"/>
      <c r="AAK47" s="107"/>
      <c r="AAL47" s="107"/>
      <c r="AAM47" s="107"/>
      <c r="AAN47" s="107"/>
      <c r="AAO47" s="107"/>
      <c r="AAP47" s="107"/>
      <c r="AAQ47" s="107"/>
      <c r="AAR47" s="107"/>
      <c r="AAS47" s="107"/>
      <c r="AAT47" s="107"/>
      <c r="AAU47" s="107"/>
      <c r="AAV47" s="107"/>
      <c r="AAW47" s="107"/>
      <c r="AAX47" s="107"/>
      <c r="AAY47" s="107"/>
      <c r="AAZ47" s="107"/>
      <c r="ABA47" s="107"/>
      <c r="ABB47" s="107"/>
      <c r="ABC47" s="107"/>
      <c r="ABD47" s="107"/>
      <c r="ABE47" s="107"/>
      <c r="ABF47" s="107"/>
      <c r="ABG47" s="107"/>
      <c r="ABH47" s="107"/>
      <c r="ABI47" s="107"/>
      <c r="ABJ47" s="107"/>
      <c r="ABK47" s="107"/>
      <c r="ABL47" s="107"/>
      <c r="ABM47" s="107"/>
      <c r="ABN47" s="107"/>
      <c r="ABO47" s="107"/>
      <c r="ABP47" s="107"/>
    </row>
    <row r="48" spans="1:744" s="108" customFormat="1" ht="14" x14ac:dyDescent="0.15">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c r="IV48" s="107"/>
      <c r="IW48" s="107"/>
      <c r="IX48" s="107"/>
      <c r="IY48" s="107"/>
      <c r="IZ48" s="107"/>
      <c r="JA48" s="107"/>
      <c r="JB48" s="107"/>
      <c r="JC48" s="107"/>
      <c r="JD48" s="107"/>
      <c r="JE48" s="107"/>
      <c r="JF48" s="107"/>
      <c r="JG48" s="107"/>
      <c r="JH48" s="107"/>
      <c r="JI48" s="107"/>
      <c r="JJ48" s="107"/>
      <c r="JK48" s="107"/>
      <c r="JL48" s="107"/>
      <c r="JM48" s="107"/>
      <c r="JN48" s="107"/>
      <c r="JO48" s="107"/>
      <c r="JP48" s="107"/>
      <c r="JQ48" s="107"/>
      <c r="JR48" s="107"/>
      <c r="JS48" s="107"/>
      <c r="JT48" s="107"/>
      <c r="JU48" s="107"/>
      <c r="JV48" s="107"/>
      <c r="JW48" s="107"/>
      <c r="JX48" s="107"/>
      <c r="JY48" s="107"/>
      <c r="JZ48" s="107"/>
      <c r="KA48" s="107"/>
      <c r="KB48" s="107"/>
      <c r="KC48" s="107"/>
      <c r="KD48" s="107"/>
      <c r="KE48" s="107"/>
      <c r="KF48" s="107"/>
      <c r="KG48" s="107"/>
      <c r="KH48" s="107"/>
      <c r="KI48" s="107"/>
      <c r="KJ48" s="107"/>
      <c r="KK48" s="107"/>
      <c r="KL48" s="107"/>
      <c r="KM48" s="107"/>
      <c r="KN48" s="107"/>
      <c r="KO48" s="107"/>
      <c r="KP48" s="107"/>
      <c r="KQ48" s="107"/>
      <c r="KR48" s="107"/>
      <c r="KS48" s="107"/>
      <c r="KT48" s="107"/>
      <c r="KU48" s="107"/>
      <c r="KV48" s="107"/>
      <c r="KW48" s="107"/>
      <c r="KX48" s="107"/>
      <c r="KY48" s="107"/>
      <c r="KZ48" s="107"/>
      <c r="LA48" s="107"/>
      <c r="LB48" s="107"/>
      <c r="LC48" s="107"/>
      <c r="LD48" s="107"/>
      <c r="LE48" s="107"/>
      <c r="LF48" s="107"/>
      <c r="LG48" s="107"/>
      <c r="LH48" s="107"/>
      <c r="LI48" s="107"/>
      <c r="LJ48" s="107"/>
      <c r="LK48" s="107"/>
      <c r="LL48" s="107"/>
      <c r="LM48" s="107"/>
      <c r="LN48" s="107"/>
      <c r="LO48" s="107"/>
      <c r="LP48" s="107"/>
      <c r="LQ48" s="107"/>
      <c r="LR48" s="107"/>
      <c r="LS48" s="107"/>
      <c r="LT48" s="107"/>
      <c r="LU48" s="107"/>
      <c r="LV48" s="107"/>
      <c r="LW48" s="107"/>
      <c r="LX48" s="107"/>
      <c r="LY48" s="107"/>
      <c r="LZ48" s="107"/>
      <c r="MA48" s="107"/>
      <c r="MB48" s="107"/>
      <c r="MC48" s="107"/>
      <c r="MD48" s="107"/>
      <c r="ME48" s="107"/>
      <c r="MF48" s="107"/>
      <c r="MG48" s="107"/>
      <c r="MH48" s="107"/>
      <c r="MI48" s="107"/>
      <c r="MJ48" s="107"/>
      <c r="MK48" s="107"/>
      <c r="ML48" s="107"/>
      <c r="MM48" s="107"/>
      <c r="MN48" s="107"/>
      <c r="MO48" s="107"/>
      <c r="MP48" s="107"/>
      <c r="MQ48" s="107"/>
      <c r="MR48" s="107"/>
      <c r="MS48" s="107"/>
      <c r="MT48" s="107"/>
      <c r="MU48" s="107"/>
      <c r="MV48" s="107"/>
      <c r="MW48" s="107"/>
      <c r="MX48" s="107"/>
      <c r="MY48" s="107"/>
      <c r="MZ48" s="107"/>
      <c r="NA48" s="107"/>
      <c r="NB48" s="107"/>
      <c r="NC48" s="107"/>
      <c r="ND48" s="107"/>
      <c r="NE48" s="107"/>
      <c r="NF48" s="107"/>
      <c r="NG48" s="107"/>
      <c r="NH48" s="107"/>
      <c r="NI48" s="107"/>
      <c r="NJ48" s="107"/>
      <c r="NK48" s="107"/>
      <c r="NL48" s="107"/>
      <c r="NM48" s="107"/>
      <c r="NN48" s="107"/>
      <c r="NO48" s="107"/>
      <c r="NP48" s="107"/>
      <c r="NQ48" s="107"/>
      <c r="NR48" s="107"/>
      <c r="NS48" s="107"/>
      <c r="NT48" s="107"/>
      <c r="NU48" s="107"/>
      <c r="NV48" s="107"/>
      <c r="NW48" s="107"/>
      <c r="NX48" s="107"/>
      <c r="NY48" s="107"/>
      <c r="NZ48" s="107"/>
      <c r="OA48" s="107"/>
      <c r="OB48" s="107"/>
      <c r="OC48" s="107"/>
      <c r="OD48" s="107"/>
      <c r="OE48" s="107"/>
      <c r="OF48" s="107"/>
      <c r="OG48" s="107"/>
      <c r="OH48" s="107"/>
      <c r="OI48" s="107"/>
      <c r="OJ48" s="107"/>
      <c r="OK48" s="107"/>
      <c r="OL48" s="107"/>
      <c r="OM48" s="107"/>
      <c r="ON48" s="107"/>
      <c r="OO48" s="107"/>
      <c r="OP48" s="107"/>
      <c r="OQ48" s="107"/>
      <c r="OR48" s="107"/>
      <c r="OS48" s="107"/>
      <c r="OT48" s="107"/>
      <c r="OU48" s="107"/>
      <c r="OV48" s="107"/>
      <c r="OW48" s="107"/>
      <c r="OX48" s="107"/>
      <c r="OY48" s="107"/>
      <c r="OZ48" s="107"/>
      <c r="PA48" s="107"/>
      <c r="PB48" s="107"/>
      <c r="PC48" s="107"/>
      <c r="PD48" s="107"/>
      <c r="PE48" s="107"/>
      <c r="PF48" s="107"/>
      <c r="PG48" s="107"/>
      <c r="PH48" s="107"/>
      <c r="PI48" s="107"/>
      <c r="PJ48" s="107"/>
      <c r="PK48" s="107"/>
      <c r="PL48" s="107"/>
      <c r="PM48" s="107"/>
      <c r="PN48" s="107"/>
      <c r="PO48" s="107"/>
      <c r="PP48" s="107"/>
      <c r="PQ48" s="107"/>
      <c r="PR48" s="107"/>
      <c r="PS48" s="107"/>
      <c r="PT48" s="107"/>
      <c r="PU48" s="107"/>
      <c r="PV48" s="107"/>
      <c r="PW48" s="107"/>
      <c r="PX48" s="107"/>
      <c r="PY48" s="107"/>
      <c r="PZ48" s="107"/>
      <c r="QA48" s="107"/>
      <c r="QB48" s="107"/>
      <c r="QC48" s="107"/>
      <c r="QD48" s="107"/>
      <c r="QE48" s="107"/>
      <c r="QF48" s="107"/>
      <c r="QG48" s="107"/>
      <c r="QH48" s="107"/>
      <c r="QI48" s="107"/>
      <c r="QJ48" s="107"/>
      <c r="QK48" s="107"/>
      <c r="QL48" s="107"/>
      <c r="QM48" s="107"/>
      <c r="QN48" s="107"/>
      <c r="QO48" s="107"/>
      <c r="QP48" s="107"/>
      <c r="QQ48" s="107"/>
      <c r="QR48" s="107"/>
      <c r="QS48" s="107"/>
      <c r="QT48" s="107"/>
      <c r="QU48" s="107"/>
      <c r="QV48" s="107"/>
      <c r="QW48" s="107"/>
      <c r="QX48" s="107"/>
      <c r="QY48" s="107"/>
      <c r="QZ48" s="107"/>
      <c r="RA48" s="107"/>
      <c r="RB48" s="107"/>
      <c r="RC48" s="107"/>
      <c r="RD48" s="107"/>
      <c r="RE48" s="107"/>
      <c r="RF48" s="107"/>
      <c r="RG48" s="107"/>
      <c r="RH48" s="107"/>
      <c r="RI48" s="107"/>
      <c r="RJ48" s="107"/>
      <c r="RK48" s="107"/>
      <c r="RL48" s="107"/>
      <c r="RM48" s="107"/>
      <c r="RN48" s="107"/>
      <c r="RO48" s="107"/>
      <c r="RP48" s="107"/>
      <c r="RQ48" s="107"/>
      <c r="RR48" s="107"/>
      <c r="RS48" s="107"/>
      <c r="RT48" s="107"/>
      <c r="RU48" s="107"/>
      <c r="RV48" s="107"/>
      <c r="RW48" s="107"/>
      <c r="RX48" s="107"/>
      <c r="RY48" s="107"/>
      <c r="RZ48" s="107"/>
      <c r="SA48" s="107"/>
      <c r="SB48" s="107"/>
      <c r="SC48" s="107"/>
      <c r="SD48" s="107"/>
      <c r="SE48" s="107"/>
      <c r="SF48" s="107"/>
      <c r="SG48" s="107"/>
      <c r="SH48" s="107"/>
      <c r="SI48" s="107"/>
      <c r="SJ48" s="107"/>
      <c r="SK48" s="107"/>
      <c r="SL48" s="107"/>
      <c r="SM48" s="107"/>
      <c r="SN48" s="107"/>
      <c r="SO48" s="107"/>
      <c r="SP48" s="107"/>
      <c r="SQ48" s="107"/>
      <c r="SR48" s="107"/>
      <c r="SS48" s="107"/>
      <c r="ST48" s="107"/>
      <c r="SU48" s="107"/>
      <c r="SV48" s="107"/>
      <c r="SW48" s="107"/>
      <c r="SX48" s="107"/>
      <c r="SY48" s="107"/>
      <c r="SZ48" s="107"/>
      <c r="TA48" s="107"/>
      <c r="TB48" s="107"/>
      <c r="TC48" s="107"/>
      <c r="TD48" s="107"/>
      <c r="TE48" s="107"/>
      <c r="TF48" s="107"/>
      <c r="TG48" s="107"/>
      <c r="TH48" s="107"/>
      <c r="TI48" s="107"/>
      <c r="TJ48" s="107"/>
      <c r="TK48" s="107"/>
      <c r="TL48" s="107"/>
      <c r="TM48" s="107"/>
      <c r="TN48" s="107"/>
      <c r="TO48" s="107"/>
      <c r="TP48" s="107"/>
      <c r="TQ48" s="107"/>
      <c r="TR48" s="107"/>
      <c r="TS48" s="107"/>
      <c r="TT48" s="107"/>
      <c r="TU48" s="107"/>
      <c r="TV48" s="107"/>
      <c r="TW48" s="107"/>
      <c r="TX48" s="107"/>
      <c r="TY48" s="107"/>
      <c r="TZ48" s="107"/>
      <c r="UA48" s="107"/>
      <c r="UB48" s="107"/>
      <c r="UC48" s="107"/>
      <c r="UD48" s="107"/>
      <c r="UE48" s="107"/>
      <c r="UF48" s="107"/>
      <c r="UG48" s="107"/>
      <c r="UH48" s="107"/>
      <c r="UI48" s="107"/>
      <c r="UJ48" s="107"/>
      <c r="UK48" s="107"/>
      <c r="UL48" s="107"/>
      <c r="UM48" s="107"/>
      <c r="UN48" s="107"/>
      <c r="UO48" s="107"/>
      <c r="UP48" s="107"/>
      <c r="UQ48" s="107"/>
      <c r="UR48" s="107"/>
      <c r="US48" s="107"/>
      <c r="UT48" s="107"/>
      <c r="UU48" s="107"/>
      <c r="UV48" s="107"/>
      <c r="UW48" s="107"/>
      <c r="UX48" s="107"/>
      <c r="UY48" s="107"/>
      <c r="UZ48" s="107"/>
      <c r="VA48" s="107"/>
      <c r="VB48" s="107"/>
      <c r="VC48" s="107"/>
      <c r="VD48" s="107"/>
      <c r="VE48" s="107"/>
      <c r="VF48" s="107"/>
      <c r="VG48" s="107"/>
      <c r="VH48" s="107"/>
      <c r="VI48" s="107"/>
      <c r="VJ48" s="107"/>
      <c r="VK48" s="107"/>
      <c r="VL48" s="107"/>
      <c r="VM48" s="107"/>
      <c r="VN48" s="107"/>
      <c r="VO48" s="107"/>
      <c r="VP48" s="107"/>
      <c r="VQ48" s="107"/>
      <c r="VR48" s="107"/>
      <c r="VS48" s="107"/>
      <c r="VT48" s="107"/>
      <c r="VU48" s="107"/>
      <c r="VV48" s="107"/>
      <c r="VW48" s="107"/>
      <c r="VX48" s="107"/>
      <c r="VY48" s="107"/>
      <c r="VZ48" s="107"/>
      <c r="WA48" s="107"/>
      <c r="WB48" s="107"/>
      <c r="WC48" s="107"/>
      <c r="WD48" s="107"/>
      <c r="WE48" s="107"/>
      <c r="WF48" s="107"/>
      <c r="WG48" s="107"/>
      <c r="WH48" s="107"/>
      <c r="WI48" s="107"/>
      <c r="WJ48" s="107"/>
      <c r="WK48" s="107"/>
      <c r="WL48" s="107"/>
      <c r="WM48" s="107"/>
      <c r="WN48" s="107"/>
      <c r="WO48" s="107"/>
      <c r="WP48" s="107"/>
      <c r="WQ48" s="107"/>
      <c r="WR48" s="107"/>
      <c r="WS48" s="107"/>
      <c r="WT48" s="107"/>
      <c r="WU48" s="107"/>
      <c r="WV48" s="107"/>
      <c r="WW48" s="107"/>
      <c r="WX48" s="107"/>
      <c r="WY48" s="107"/>
      <c r="WZ48" s="107"/>
      <c r="XA48" s="107"/>
      <c r="XB48" s="107"/>
      <c r="XC48" s="107"/>
      <c r="XD48" s="107"/>
      <c r="XE48" s="107"/>
      <c r="XF48" s="107"/>
      <c r="XG48" s="107"/>
      <c r="XH48" s="107"/>
      <c r="XI48" s="107"/>
      <c r="XJ48" s="107"/>
      <c r="XK48" s="107"/>
      <c r="XL48" s="107"/>
      <c r="XM48" s="107"/>
      <c r="XN48" s="107"/>
      <c r="XO48" s="107"/>
      <c r="XP48" s="107"/>
      <c r="XQ48" s="107"/>
      <c r="XR48" s="107"/>
      <c r="XS48" s="107"/>
      <c r="XT48" s="107"/>
      <c r="XU48" s="107"/>
      <c r="XV48" s="107"/>
      <c r="XW48" s="107"/>
      <c r="XX48" s="107"/>
      <c r="XY48" s="107"/>
      <c r="XZ48" s="107"/>
      <c r="YA48" s="107"/>
      <c r="YB48" s="107"/>
      <c r="YC48" s="107"/>
      <c r="YD48" s="107"/>
      <c r="YE48" s="107"/>
      <c r="YF48" s="107"/>
      <c r="YG48" s="107"/>
      <c r="YH48" s="107"/>
      <c r="YI48" s="107"/>
      <c r="YJ48" s="107"/>
      <c r="YK48" s="107"/>
      <c r="YL48" s="107"/>
      <c r="YM48" s="107"/>
      <c r="YN48" s="107"/>
      <c r="YO48" s="107"/>
      <c r="YP48" s="107"/>
      <c r="YQ48" s="107"/>
      <c r="YR48" s="107"/>
      <c r="YS48" s="107"/>
      <c r="YT48" s="107"/>
      <c r="YU48" s="107"/>
      <c r="YV48" s="107"/>
      <c r="YW48" s="107"/>
      <c r="YX48" s="107"/>
      <c r="YY48" s="107"/>
      <c r="YZ48" s="107"/>
      <c r="ZA48" s="107"/>
      <c r="ZB48" s="107"/>
      <c r="ZC48" s="107"/>
      <c r="ZD48" s="107"/>
      <c r="ZE48" s="107"/>
      <c r="ZF48" s="107"/>
      <c r="ZG48" s="107"/>
      <c r="ZH48" s="107"/>
      <c r="ZI48" s="107"/>
      <c r="ZJ48" s="107"/>
      <c r="ZK48" s="107"/>
      <c r="ZL48" s="107"/>
      <c r="ZM48" s="107"/>
      <c r="ZN48" s="107"/>
      <c r="ZO48" s="107"/>
      <c r="ZP48" s="107"/>
      <c r="ZQ48" s="107"/>
      <c r="ZR48" s="107"/>
      <c r="ZS48" s="107"/>
      <c r="ZT48" s="107"/>
      <c r="ZU48" s="107"/>
      <c r="ZV48" s="107"/>
      <c r="ZW48" s="107"/>
      <c r="ZX48" s="107"/>
      <c r="ZY48" s="107"/>
      <c r="ZZ48" s="107"/>
      <c r="AAA48" s="107"/>
      <c r="AAB48" s="107"/>
      <c r="AAC48" s="107"/>
      <c r="AAD48" s="107"/>
      <c r="AAE48" s="107"/>
      <c r="AAF48" s="107"/>
      <c r="AAG48" s="107"/>
      <c r="AAH48" s="107"/>
      <c r="AAI48" s="107"/>
      <c r="AAJ48" s="107"/>
      <c r="AAK48" s="107"/>
      <c r="AAL48" s="107"/>
      <c r="AAM48" s="107"/>
      <c r="AAN48" s="107"/>
      <c r="AAO48" s="107"/>
      <c r="AAP48" s="107"/>
      <c r="AAQ48" s="107"/>
      <c r="AAR48" s="107"/>
      <c r="AAS48" s="107"/>
      <c r="AAT48" s="107"/>
      <c r="AAU48" s="107"/>
      <c r="AAV48" s="107"/>
      <c r="AAW48" s="107"/>
      <c r="AAX48" s="107"/>
      <c r="AAY48" s="107"/>
      <c r="AAZ48" s="107"/>
      <c r="ABA48" s="107"/>
      <c r="ABB48" s="107"/>
      <c r="ABC48" s="107"/>
      <c r="ABD48" s="107"/>
      <c r="ABE48" s="107"/>
      <c r="ABF48" s="107"/>
      <c r="ABG48" s="107"/>
      <c r="ABH48" s="107"/>
      <c r="ABI48" s="107"/>
      <c r="ABJ48" s="107"/>
      <c r="ABK48" s="107"/>
      <c r="ABL48" s="107"/>
      <c r="ABM48" s="107"/>
      <c r="ABN48" s="107"/>
      <c r="ABO48" s="107"/>
      <c r="ABP48" s="107"/>
    </row>
    <row r="49" spans="21:744" s="108" customFormat="1" ht="14" x14ac:dyDescent="0.15">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c r="IW49" s="107"/>
      <c r="IX49" s="107"/>
      <c r="IY49" s="107"/>
      <c r="IZ49" s="107"/>
      <c r="JA49" s="107"/>
      <c r="JB49" s="107"/>
      <c r="JC49" s="107"/>
      <c r="JD49" s="107"/>
      <c r="JE49" s="107"/>
      <c r="JF49" s="107"/>
      <c r="JG49" s="107"/>
      <c r="JH49" s="107"/>
      <c r="JI49" s="107"/>
      <c r="JJ49" s="107"/>
      <c r="JK49" s="107"/>
      <c r="JL49" s="107"/>
      <c r="JM49" s="107"/>
      <c r="JN49" s="107"/>
      <c r="JO49" s="107"/>
      <c r="JP49" s="107"/>
      <c r="JQ49" s="107"/>
      <c r="JR49" s="107"/>
      <c r="JS49" s="107"/>
      <c r="JT49" s="107"/>
      <c r="JU49" s="107"/>
      <c r="JV49" s="107"/>
      <c r="JW49" s="107"/>
      <c r="JX49" s="107"/>
      <c r="JY49" s="107"/>
      <c r="JZ49" s="107"/>
      <c r="KA49" s="107"/>
      <c r="KB49" s="107"/>
      <c r="KC49" s="107"/>
      <c r="KD49" s="107"/>
      <c r="KE49" s="107"/>
      <c r="KF49" s="107"/>
      <c r="KG49" s="107"/>
      <c r="KH49" s="107"/>
      <c r="KI49" s="107"/>
      <c r="KJ49" s="107"/>
      <c r="KK49" s="107"/>
      <c r="KL49" s="107"/>
      <c r="KM49" s="107"/>
      <c r="KN49" s="107"/>
      <c r="KO49" s="107"/>
      <c r="KP49" s="107"/>
      <c r="KQ49" s="107"/>
      <c r="KR49" s="107"/>
      <c r="KS49" s="107"/>
      <c r="KT49" s="107"/>
      <c r="KU49" s="107"/>
      <c r="KV49" s="107"/>
      <c r="KW49" s="107"/>
      <c r="KX49" s="107"/>
      <c r="KY49" s="107"/>
      <c r="KZ49" s="107"/>
      <c r="LA49" s="107"/>
      <c r="LB49" s="107"/>
      <c r="LC49" s="107"/>
      <c r="LD49" s="107"/>
      <c r="LE49" s="107"/>
      <c r="LF49" s="107"/>
      <c r="LG49" s="107"/>
      <c r="LH49" s="107"/>
      <c r="LI49" s="107"/>
      <c r="LJ49" s="107"/>
      <c r="LK49" s="107"/>
      <c r="LL49" s="107"/>
      <c r="LM49" s="107"/>
      <c r="LN49" s="107"/>
      <c r="LO49" s="107"/>
      <c r="LP49" s="107"/>
      <c r="LQ49" s="107"/>
      <c r="LR49" s="107"/>
      <c r="LS49" s="107"/>
      <c r="LT49" s="107"/>
      <c r="LU49" s="107"/>
      <c r="LV49" s="107"/>
      <c r="LW49" s="107"/>
      <c r="LX49" s="107"/>
      <c r="LY49" s="107"/>
      <c r="LZ49" s="107"/>
      <c r="MA49" s="107"/>
      <c r="MB49" s="107"/>
      <c r="MC49" s="107"/>
      <c r="MD49" s="107"/>
      <c r="ME49" s="107"/>
      <c r="MF49" s="107"/>
      <c r="MG49" s="107"/>
      <c r="MH49" s="107"/>
      <c r="MI49" s="107"/>
      <c r="MJ49" s="107"/>
      <c r="MK49" s="107"/>
      <c r="ML49" s="107"/>
      <c r="MM49" s="107"/>
      <c r="MN49" s="107"/>
      <c r="MO49" s="107"/>
      <c r="MP49" s="107"/>
      <c r="MQ49" s="107"/>
      <c r="MR49" s="107"/>
      <c r="MS49" s="107"/>
      <c r="MT49" s="107"/>
      <c r="MU49" s="107"/>
      <c r="MV49" s="107"/>
      <c r="MW49" s="107"/>
      <c r="MX49" s="107"/>
      <c r="MY49" s="107"/>
      <c r="MZ49" s="107"/>
      <c r="NA49" s="107"/>
      <c r="NB49" s="107"/>
      <c r="NC49" s="107"/>
      <c r="ND49" s="107"/>
      <c r="NE49" s="107"/>
      <c r="NF49" s="107"/>
      <c r="NG49" s="107"/>
      <c r="NH49" s="107"/>
      <c r="NI49" s="107"/>
      <c r="NJ49" s="107"/>
      <c r="NK49" s="107"/>
      <c r="NL49" s="107"/>
      <c r="NM49" s="107"/>
      <c r="NN49" s="107"/>
      <c r="NO49" s="107"/>
      <c r="NP49" s="107"/>
      <c r="NQ49" s="107"/>
      <c r="NR49" s="107"/>
      <c r="NS49" s="107"/>
      <c r="NT49" s="107"/>
      <c r="NU49" s="107"/>
      <c r="NV49" s="107"/>
      <c r="NW49" s="107"/>
      <c r="NX49" s="107"/>
      <c r="NY49" s="107"/>
      <c r="NZ49" s="107"/>
      <c r="OA49" s="107"/>
      <c r="OB49" s="107"/>
      <c r="OC49" s="107"/>
      <c r="OD49" s="107"/>
      <c r="OE49" s="107"/>
      <c r="OF49" s="107"/>
      <c r="OG49" s="107"/>
      <c r="OH49" s="107"/>
      <c r="OI49" s="107"/>
      <c r="OJ49" s="107"/>
      <c r="OK49" s="107"/>
      <c r="OL49" s="107"/>
      <c r="OM49" s="107"/>
      <c r="ON49" s="107"/>
      <c r="OO49" s="107"/>
      <c r="OP49" s="107"/>
      <c r="OQ49" s="107"/>
      <c r="OR49" s="107"/>
      <c r="OS49" s="107"/>
      <c r="OT49" s="107"/>
      <c r="OU49" s="107"/>
      <c r="OV49" s="107"/>
      <c r="OW49" s="107"/>
      <c r="OX49" s="107"/>
      <c r="OY49" s="107"/>
      <c r="OZ49" s="107"/>
      <c r="PA49" s="107"/>
      <c r="PB49" s="107"/>
      <c r="PC49" s="107"/>
      <c r="PD49" s="107"/>
      <c r="PE49" s="107"/>
      <c r="PF49" s="107"/>
      <c r="PG49" s="107"/>
      <c r="PH49" s="107"/>
      <c r="PI49" s="107"/>
      <c r="PJ49" s="107"/>
      <c r="PK49" s="107"/>
      <c r="PL49" s="107"/>
      <c r="PM49" s="107"/>
      <c r="PN49" s="107"/>
      <c r="PO49" s="107"/>
      <c r="PP49" s="107"/>
      <c r="PQ49" s="107"/>
      <c r="PR49" s="107"/>
      <c r="PS49" s="107"/>
      <c r="PT49" s="107"/>
      <c r="PU49" s="107"/>
      <c r="PV49" s="107"/>
      <c r="PW49" s="107"/>
      <c r="PX49" s="107"/>
      <c r="PY49" s="107"/>
      <c r="PZ49" s="107"/>
      <c r="QA49" s="107"/>
      <c r="QB49" s="107"/>
      <c r="QC49" s="107"/>
      <c r="QD49" s="107"/>
      <c r="QE49" s="107"/>
      <c r="QF49" s="107"/>
      <c r="QG49" s="107"/>
      <c r="QH49" s="107"/>
      <c r="QI49" s="107"/>
      <c r="QJ49" s="107"/>
      <c r="QK49" s="107"/>
      <c r="QL49" s="107"/>
      <c r="QM49" s="107"/>
      <c r="QN49" s="107"/>
      <c r="QO49" s="107"/>
      <c r="QP49" s="107"/>
      <c r="QQ49" s="107"/>
      <c r="QR49" s="107"/>
      <c r="QS49" s="107"/>
      <c r="QT49" s="107"/>
      <c r="QU49" s="107"/>
      <c r="QV49" s="107"/>
      <c r="QW49" s="107"/>
      <c r="QX49" s="107"/>
      <c r="QY49" s="107"/>
      <c r="QZ49" s="107"/>
      <c r="RA49" s="107"/>
      <c r="RB49" s="107"/>
      <c r="RC49" s="107"/>
      <c r="RD49" s="107"/>
      <c r="RE49" s="107"/>
      <c r="RF49" s="107"/>
      <c r="RG49" s="107"/>
      <c r="RH49" s="107"/>
      <c r="RI49" s="107"/>
      <c r="RJ49" s="107"/>
      <c r="RK49" s="107"/>
      <c r="RL49" s="107"/>
      <c r="RM49" s="107"/>
      <c r="RN49" s="107"/>
      <c r="RO49" s="107"/>
      <c r="RP49" s="107"/>
      <c r="RQ49" s="107"/>
      <c r="RR49" s="107"/>
      <c r="RS49" s="107"/>
      <c r="RT49" s="107"/>
      <c r="RU49" s="107"/>
      <c r="RV49" s="107"/>
      <c r="RW49" s="107"/>
      <c r="RX49" s="107"/>
      <c r="RY49" s="107"/>
      <c r="RZ49" s="107"/>
      <c r="SA49" s="107"/>
      <c r="SB49" s="107"/>
      <c r="SC49" s="107"/>
      <c r="SD49" s="107"/>
      <c r="SE49" s="107"/>
      <c r="SF49" s="107"/>
      <c r="SG49" s="107"/>
      <c r="SH49" s="107"/>
      <c r="SI49" s="107"/>
      <c r="SJ49" s="107"/>
      <c r="SK49" s="107"/>
      <c r="SL49" s="107"/>
      <c r="SM49" s="107"/>
      <c r="SN49" s="107"/>
      <c r="SO49" s="107"/>
      <c r="SP49" s="107"/>
      <c r="SQ49" s="107"/>
      <c r="SR49" s="107"/>
      <c r="SS49" s="107"/>
      <c r="ST49" s="107"/>
      <c r="SU49" s="107"/>
      <c r="SV49" s="107"/>
      <c r="SW49" s="107"/>
      <c r="SX49" s="107"/>
      <c r="SY49" s="107"/>
      <c r="SZ49" s="107"/>
      <c r="TA49" s="107"/>
      <c r="TB49" s="107"/>
      <c r="TC49" s="107"/>
      <c r="TD49" s="107"/>
      <c r="TE49" s="107"/>
      <c r="TF49" s="107"/>
      <c r="TG49" s="107"/>
      <c r="TH49" s="107"/>
      <c r="TI49" s="107"/>
      <c r="TJ49" s="107"/>
      <c r="TK49" s="107"/>
      <c r="TL49" s="107"/>
      <c r="TM49" s="107"/>
      <c r="TN49" s="107"/>
      <c r="TO49" s="107"/>
      <c r="TP49" s="107"/>
      <c r="TQ49" s="107"/>
      <c r="TR49" s="107"/>
      <c r="TS49" s="107"/>
      <c r="TT49" s="107"/>
      <c r="TU49" s="107"/>
      <c r="TV49" s="107"/>
      <c r="TW49" s="107"/>
      <c r="TX49" s="107"/>
      <c r="TY49" s="107"/>
      <c r="TZ49" s="107"/>
      <c r="UA49" s="107"/>
      <c r="UB49" s="107"/>
      <c r="UC49" s="107"/>
      <c r="UD49" s="107"/>
      <c r="UE49" s="107"/>
      <c r="UF49" s="107"/>
      <c r="UG49" s="107"/>
      <c r="UH49" s="107"/>
      <c r="UI49" s="107"/>
      <c r="UJ49" s="107"/>
      <c r="UK49" s="107"/>
      <c r="UL49" s="107"/>
      <c r="UM49" s="107"/>
      <c r="UN49" s="107"/>
      <c r="UO49" s="107"/>
      <c r="UP49" s="107"/>
      <c r="UQ49" s="107"/>
      <c r="UR49" s="107"/>
      <c r="US49" s="107"/>
      <c r="UT49" s="107"/>
      <c r="UU49" s="107"/>
      <c r="UV49" s="107"/>
      <c r="UW49" s="107"/>
      <c r="UX49" s="107"/>
      <c r="UY49" s="107"/>
      <c r="UZ49" s="107"/>
      <c r="VA49" s="107"/>
      <c r="VB49" s="107"/>
      <c r="VC49" s="107"/>
      <c r="VD49" s="107"/>
      <c r="VE49" s="107"/>
      <c r="VF49" s="107"/>
      <c r="VG49" s="107"/>
      <c r="VH49" s="107"/>
      <c r="VI49" s="107"/>
      <c r="VJ49" s="107"/>
      <c r="VK49" s="107"/>
      <c r="VL49" s="107"/>
      <c r="VM49" s="107"/>
      <c r="VN49" s="107"/>
      <c r="VO49" s="107"/>
      <c r="VP49" s="107"/>
      <c r="VQ49" s="107"/>
      <c r="VR49" s="107"/>
      <c r="VS49" s="107"/>
      <c r="VT49" s="107"/>
      <c r="VU49" s="107"/>
      <c r="VV49" s="107"/>
      <c r="VW49" s="107"/>
      <c r="VX49" s="107"/>
      <c r="VY49" s="107"/>
      <c r="VZ49" s="107"/>
      <c r="WA49" s="107"/>
      <c r="WB49" s="107"/>
      <c r="WC49" s="107"/>
      <c r="WD49" s="107"/>
      <c r="WE49" s="107"/>
      <c r="WF49" s="107"/>
      <c r="WG49" s="107"/>
      <c r="WH49" s="107"/>
      <c r="WI49" s="107"/>
      <c r="WJ49" s="107"/>
      <c r="WK49" s="107"/>
      <c r="WL49" s="107"/>
      <c r="WM49" s="107"/>
      <c r="WN49" s="107"/>
      <c r="WO49" s="107"/>
      <c r="WP49" s="107"/>
      <c r="WQ49" s="107"/>
      <c r="WR49" s="107"/>
      <c r="WS49" s="107"/>
      <c r="WT49" s="107"/>
      <c r="WU49" s="107"/>
      <c r="WV49" s="107"/>
      <c r="WW49" s="107"/>
      <c r="WX49" s="107"/>
      <c r="WY49" s="107"/>
      <c r="WZ49" s="107"/>
      <c r="XA49" s="107"/>
      <c r="XB49" s="107"/>
      <c r="XC49" s="107"/>
      <c r="XD49" s="107"/>
      <c r="XE49" s="107"/>
      <c r="XF49" s="107"/>
      <c r="XG49" s="107"/>
      <c r="XH49" s="107"/>
      <c r="XI49" s="107"/>
      <c r="XJ49" s="107"/>
      <c r="XK49" s="107"/>
      <c r="XL49" s="107"/>
      <c r="XM49" s="107"/>
      <c r="XN49" s="107"/>
      <c r="XO49" s="107"/>
      <c r="XP49" s="107"/>
      <c r="XQ49" s="107"/>
      <c r="XR49" s="107"/>
      <c r="XS49" s="107"/>
      <c r="XT49" s="107"/>
      <c r="XU49" s="107"/>
      <c r="XV49" s="107"/>
      <c r="XW49" s="107"/>
      <c r="XX49" s="107"/>
      <c r="XY49" s="107"/>
      <c r="XZ49" s="107"/>
      <c r="YA49" s="107"/>
      <c r="YB49" s="107"/>
      <c r="YC49" s="107"/>
      <c r="YD49" s="107"/>
      <c r="YE49" s="107"/>
      <c r="YF49" s="107"/>
      <c r="YG49" s="107"/>
      <c r="YH49" s="107"/>
      <c r="YI49" s="107"/>
      <c r="YJ49" s="107"/>
      <c r="YK49" s="107"/>
      <c r="YL49" s="107"/>
      <c r="YM49" s="107"/>
      <c r="YN49" s="107"/>
      <c r="YO49" s="107"/>
      <c r="YP49" s="107"/>
      <c r="YQ49" s="107"/>
      <c r="YR49" s="107"/>
      <c r="YS49" s="107"/>
      <c r="YT49" s="107"/>
      <c r="YU49" s="107"/>
      <c r="YV49" s="107"/>
      <c r="YW49" s="107"/>
      <c r="YX49" s="107"/>
      <c r="YY49" s="107"/>
      <c r="YZ49" s="107"/>
      <c r="ZA49" s="107"/>
      <c r="ZB49" s="107"/>
      <c r="ZC49" s="107"/>
      <c r="ZD49" s="107"/>
      <c r="ZE49" s="107"/>
      <c r="ZF49" s="107"/>
      <c r="ZG49" s="107"/>
      <c r="ZH49" s="107"/>
      <c r="ZI49" s="107"/>
      <c r="ZJ49" s="107"/>
      <c r="ZK49" s="107"/>
      <c r="ZL49" s="107"/>
      <c r="ZM49" s="107"/>
      <c r="ZN49" s="107"/>
      <c r="ZO49" s="107"/>
      <c r="ZP49" s="107"/>
      <c r="ZQ49" s="107"/>
      <c r="ZR49" s="107"/>
      <c r="ZS49" s="107"/>
      <c r="ZT49" s="107"/>
      <c r="ZU49" s="107"/>
      <c r="ZV49" s="107"/>
      <c r="ZW49" s="107"/>
      <c r="ZX49" s="107"/>
      <c r="ZY49" s="107"/>
      <c r="ZZ49" s="107"/>
      <c r="AAA49" s="107"/>
      <c r="AAB49" s="107"/>
      <c r="AAC49" s="107"/>
      <c r="AAD49" s="107"/>
      <c r="AAE49" s="107"/>
      <c r="AAF49" s="107"/>
      <c r="AAG49" s="107"/>
      <c r="AAH49" s="107"/>
      <c r="AAI49" s="107"/>
      <c r="AAJ49" s="107"/>
      <c r="AAK49" s="107"/>
      <c r="AAL49" s="107"/>
      <c r="AAM49" s="107"/>
      <c r="AAN49" s="107"/>
      <c r="AAO49" s="107"/>
      <c r="AAP49" s="107"/>
      <c r="AAQ49" s="107"/>
      <c r="AAR49" s="107"/>
      <c r="AAS49" s="107"/>
      <c r="AAT49" s="107"/>
      <c r="AAU49" s="107"/>
      <c r="AAV49" s="107"/>
      <c r="AAW49" s="107"/>
      <c r="AAX49" s="107"/>
      <c r="AAY49" s="107"/>
      <c r="AAZ49" s="107"/>
      <c r="ABA49" s="107"/>
      <c r="ABB49" s="107"/>
      <c r="ABC49" s="107"/>
      <c r="ABD49" s="107"/>
      <c r="ABE49" s="107"/>
      <c r="ABF49" s="107"/>
      <c r="ABG49" s="107"/>
      <c r="ABH49" s="107"/>
      <c r="ABI49" s="107"/>
      <c r="ABJ49" s="107"/>
      <c r="ABK49" s="107"/>
      <c r="ABL49" s="107"/>
      <c r="ABM49" s="107"/>
      <c r="ABN49" s="107"/>
      <c r="ABO49" s="107"/>
      <c r="ABP49" s="107"/>
    </row>
    <row r="50" spans="21:744" s="108" customFormat="1" ht="14" x14ac:dyDescent="0.15">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c r="IW50" s="107"/>
      <c r="IX50" s="107"/>
      <c r="IY50" s="107"/>
      <c r="IZ50" s="107"/>
      <c r="JA50" s="107"/>
      <c r="JB50" s="107"/>
      <c r="JC50" s="107"/>
      <c r="JD50" s="107"/>
      <c r="JE50" s="107"/>
      <c r="JF50" s="107"/>
      <c r="JG50" s="107"/>
      <c r="JH50" s="107"/>
      <c r="JI50" s="107"/>
      <c r="JJ50" s="107"/>
      <c r="JK50" s="107"/>
      <c r="JL50" s="107"/>
      <c r="JM50" s="107"/>
      <c r="JN50" s="107"/>
      <c r="JO50" s="107"/>
      <c r="JP50" s="107"/>
      <c r="JQ50" s="107"/>
      <c r="JR50" s="107"/>
      <c r="JS50" s="107"/>
      <c r="JT50" s="107"/>
      <c r="JU50" s="107"/>
      <c r="JV50" s="107"/>
      <c r="JW50" s="107"/>
      <c r="JX50" s="107"/>
      <c r="JY50" s="107"/>
      <c r="JZ50" s="107"/>
      <c r="KA50" s="107"/>
      <c r="KB50" s="107"/>
      <c r="KC50" s="107"/>
      <c r="KD50" s="107"/>
      <c r="KE50" s="107"/>
      <c r="KF50" s="107"/>
      <c r="KG50" s="107"/>
      <c r="KH50" s="107"/>
      <c r="KI50" s="107"/>
      <c r="KJ50" s="107"/>
      <c r="KK50" s="107"/>
      <c r="KL50" s="107"/>
      <c r="KM50" s="107"/>
      <c r="KN50" s="107"/>
      <c r="KO50" s="107"/>
      <c r="KP50" s="107"/>
      <c r="KQ50" s="107"/>
      <c r="KR50" s="107"/>
      <c r="KS50" s="107"/>
      <c r="KT50" s="107"/>
      <c r="KU50" s="107"/>
      <c r="KV50" s="107"/>
      <c r="KW50" s="107"/>
      <c r="KX50" s="107"/>
      <c r="KY50" s="107"/>
      <c r="KZ50" s="107"/>
      <c r="LA50" s="107"/>
      <c r="LB50" s="107"/>
      <c r="LC50" s="107"/>
      <c r="LD50" s="107"/>
      <c r="LE50" s="107"/>
      <c r="LF50" s="107"/>
      <c r="LG50" s="107"/>
      <c r="LH50" s="107"/>
      <c r="LI50" s="107"/>
      <c r="LJ50" s="107"/>
      <c r="LK50" s="107"/>
      <c r="LL50" s="107"/>
      <c r="LM50" s="107"/>
      <c r="LN50" s="107"/>
      <c r="LO50" s="107"/>
      <c r="LP50" s="107"/>
      <c r="LQ50" s="107"/>
      <c r="LR50" s="107"/>
      <c r="LS50" s="107"/>
      <c r="LT50" s="107"/>
      <c r="LU50" s="107"/>
      <c r="LV50" s="107"/>
      <c r="LW50" s="107"/>
      <c r="LX50" s="107"/>
      <c r="LY50" s="107"/>
      <c r="LZ50" s="107"/>
      <c r="MA50" s="107"/>
      <c r="MB50" s="107"/>
      <c r="MC50" s="107"/>
      <c r="MD50" s="107"/>
      <c r="ME50" s="107"/>
      <c r="MF50" s="107"/>
      <c r="MG50" s="107"/>
      <c r="MH50" s="107"/>
      <c r="MI50" s="107"/>
      <c r="MJ50" s="107"/>
      <c r="MK50" s="107"/>
      <c r="ML50" s="107"/>
      <c r="MM50" s="107"/>
      <c r="MN50" s="107"/>
      <c r="MO50" s="107"/>
      <c r="MP50" s="107"/>
      <c r="MQ50" s="107"/>
      <c r="MR50" s="107"/>
      <c r="MS50" s="107"/>
      <c r="MT50" s="107"/>
      <c r="MU50" s="107"/>
      <c r="MV50" s="107"/>
      <c r="MW50" s="107"/>
      <c r="MX50" s="107"/>
      <c r="MY50" s="107"/>
      <c r="MZ50" s="107"/>
      <c r="NA50" s="107"/>
      <c r="NB50" s="107"/>
      <c r="NC50" s="107"/>
      <c r="ND50" s="107"/>
      <c r="NE50" s="107"/>
      <c r="NF50" s="107"/>
      <c r="NG50" s="107"/>
      <c r="NH50" s="107"/>
      <c r="NI50" s="107"/>
      <c r="NJ50" s="107"/>
      <c r="NK50" s="107"/>
      <c r="NL50" s="107"/>
      <c r="NM50" s="107"/>
      <c r="NN50" s="107"/>
      <c r="NO50" s="107"/>
      <c r="NP50" s="107"/>
      <c r="NQ50" s="107"/>
      <c r="NR50" s="107"/>
      <c r="NS50" s="107"/>
      <c r="NT50" s="107"/>
      <c r="NU50" s="107"/>
      <c r="NV50" s="107"/>
      <c r="NW50" s="107"/>
      <c r="NX50" s="107"/>
      <c r="NY50" s="107"/>
      <c r="NZ50" s="107"/>
      <c r="OA50" s="107"/>
      <c r="OB50" s="107"/>
      <c r="OC50" s="107"/>
      <c r="OD50" s="107"/>
      <c r="OE50" s="107"/>
      <c r="OF50" s="107"/>
      <c r="OG50" s="107"/>
      <c r="OH50" s="107"/>
      <c r="OI50" s="107"/>
      <c r="OJ50" s="107"/>
      <c r="OK50" s="107"/>
      <c r="OL50" s="107"/>
      <c r="OM50" s="107"/>
      <c r="ON50" s="107"/>
      <c r="OO50" s="107"/>
      <c r="OP50" s="107"/>
      <c r="OQ50" s="107"/>
      <c r="OR50" s="107"/>
      <c r="OS50" s="107"/>
      <c r="OT50" s="107"/>
      <c r="OU50" s="107"/>
      <c r="OV50" s="107"/>
      <c r="OW50" s="107"/>
      <c r="OX50" s="107"/>
      <c r="OY50" s="107"/>
      <c r="OZ50" s="107"/>
      <c r="PA50" s="107"/>
      <c r="PB50" s="107"/>
      <c r="PC50" s="107"/>
      <c r="PD50" s="107"/>
      <c r="PE50" s="107"/>
      <c r="PF50" s="107"/>
      <c r="PG50" s="107"/>
      <c r="PH50" s="107"/>
      <c r="PI50" s="107"/>
      <c r="PJ50" s="107"/>
      <c r="PK50" s="107"/>
      <c r="PL50" s="107"/>
      <c r="PM50" s="107"/>
      <c r="PN50" s="107"/>
      <c r="PO50" s="107"/>
      <c r="PP50" s="107"/>
      <c r="PQ50" s="107"/>
      <c r="PR50" s="107"/>
      <c r="PS50" s="107"/>
      <c r="PT50" s="107"/>
      <c r="PU50" s="107"/>
      <c r="PV50" s="107"/>
      <c r="PW50" s="107"/>
      <c r="PX50" s="107"/>
      <c r="PY50" s="107"/>
      <c r="PZ50" s="107"/>
      <c r="QA50" s="107"/>
      <c r="QB50" s="107"/>
      <c r="QC50" s="107"/>
      <c r="QD50" s="107"/>
      <c r="QE50" s="107"/>
      <c r="QF50" s="107"/>
      <c r="QG50" s="107"/>
      <c r="QH50" s="107"/>
      <c r="QI50" s="107"/>
      <c r="QJ50" s="107"/>
      <c r="QK50" s="107"/>
      <c r="QL50" s="107"/>
      <c r="QM50" s="107"/>
      <c r="QN50" s="107"/>
      <c r="QO50" s="107"/>
      <c r="QP50" s="107"/>
      <c r="QQ50" s="107"/>
      <c r="QR50" s="107"/>
      <c r="QS50" s="107"/>
      <c r="QT50" s="107"/>
      <c r="QU50" s="107"/>
      <c r="QV50" s="107"/>
      <c r="QW50" s="107"/>
      <c r="QX50" s="107"/>
      <c r="QY50" s="107"/>
      <c r="QZ50" s="107"/>
      <c r="RA50" s="107"/>
      <c r="RB50" s="107"/>
      <c r="RC50" s="107"/>
      <c r="RD50" s="107"/>
      <c r="RE50" s="107"/>
      <c r="RF50" s="107"/>
      <c r="RG50" s="107"/>
      <c r="RH50" s="107"/>
      <c r="RI50" s="107"/>
      <c r="RJ50" s="107"/>
      <c r="RK50" s="107"/>
      <c r="RL50" s="107"/>
      <c r="RM50" s="107"/>
      <c r="RN50" s="107"/>
      <c r="RO50" s="107"/>
      <c r="RP50" s="107"/>
      <c r="RQ50" s="107"/>
      <c r="RR50" s="107"/>
      <c r="RS50" s="107"/>
      <c r="RT50" s="107"/>
      <c r="RU50" s="107"/>
      <c r="RV50" s="107"/>
      <c r="RW50" s="107"/>
      <c r="RX50" s="107"/>
      <c r="RY50" s="107"/>
      <c r="RZ50" s="107"/>
      <c r="SA50" s="107"/>
      <c r="SB50" s="107"/>
      <c r="SC50" s="107"/>
      <c r="SD50" s="107"/>
      <c r="SE50" s="107"/>
      <c r="SF50" s="107"/>
      <c r="SG50" s="107"/>
      <c r="SH50" s="107"/>
      <c r="SI50" s="107"/>
      <c r="SJ50" s="107"/>
      <c r="SK50" s="107"/>
      <c r="SL50" s="107"/>
      <c r="SM50" s="107"/>
      <c r="SN50" s="107"/>
      <c r="SO50" s="107"/>
      <c r="SP50" s="107"/>
      <c r="SQ50" s="107"/>
      <c r="SR50" s="107"/>
      <c r="SS50" s="107"/>
      <c r="ST50" s="107"/>
      <c r="SU50" s="107"/>
      <c r="SV50" s="107"/>
      <c r="SW50" s="107"/>
      <c r="SX50" s="107"/>
      <c r="SY50" s="107"/>
      <c r="SZ50" s="107"/>
      <c r="TA50" s="107"/>
      <c r="TB50" s="107"/>
      <c r="TC50" s="107"/>
      <c r="TD50" s="107"/>
      <c r="TE50" s="107"/>
      <c r="TF50" s="107"/>
      <c r="TG50" s="107"/>
      <c r="TH50" s="107"/>
      <c r="TI50" s="107"/>
      <c r="TJ50" s="107"/>
      <c r="TK50" s="107"/>
      <c r="TL50" s="107"/>
      <c r="TM50" s="107"/>
      <c r="TN50" s="107"/>
      <c r="TO50" s="107"/>
      <c r="TP50" s="107"/>
      <c r="TQ50" s="107"/>
      <c r="TR50" s="107"/>
      <c r="TS50" s="107"/>
      <c r="TT50" s="107"/>
      <c r="TU50" s="107"/>
      <c r="TV50" s="107"/>
      <c r="TW50" s="107"/>
      <c r="TX50" s="107"/>
      <c r="TY50" s="107"/>
      <c r="TZ50" s="107"/>
      <c r="UA50" s="107"/>
      <c r="UB50" s="107"/>
      <c r="UC50" s="107"/>
      <c r="UD50" s="107"/>
      <c r="UE50" s="107"/>
      <c r="UF50" s="107"/>
      <c r="UG50" s="107"/>
      <c r="UH50" s="107"/>
      <c r="UI50" s="107"/>
      <c r="UJ50" s="107"/>
      <c r="UK50" s="107"/>
      <c r="UL50" s="107"/>
      <c r="UM50" s="107"/>
      <c r="UN50" s="107"/>
      <c r="UO50" s="107"/>
      <c r="UP50" s="107"/>
      <c r="UQ50" s="107"/>
      <c r="UR50" s="107"/>
      <c r="US50" s="107"/>
      <c r="UT50" s="107"/>
      <c r="UU50" s="107"/>
      <c r="UV50" s="107"/>
      <c r="UW50" s="107"/>
      <c r="UX50" s="107"/>
      <c r="UY50" s="107"/>
      <c r="UZ50" s="107"/>
      <c r="VA50" s="107"/>
      <c r="VB50" s="107"/>
      <c r="VC50" s="107"/>
      <c r="VD50" s="107"/>
      <c r="VE50" s="107"/>
      <c r="VF50" s="107"/>
      <c r="VG50" s="107"/>
      <c r="VH50" s="107"/>
      <c r="VI50" s="107"/>
      <c r="VJ50" s="107"/>
      <c r="VK50" s="107"/>
      <c r="VL50" s="107"/>
      <c r="VM50" s="107"/>
      <c r="VN50" s="107"/>
      <c r="VO50" s="107"/>
      <c r="VP50" s="107"/>
      <c r="VQ50" s="107"/>
      <c r="VR50" s="107"/>
      <c r="VS50" s="107"/>
      <c r="VT50" s="107"/>
      <c r="VU50" s="107"/>
      <c r="VV50" s="107"/>
      <c r="VW50" s="107"/>
      <c r="VX50" s="107"/>
      <c r="VY50" s="107"/>
      <c r="VZ50" s="107"/>
      <c r="WA50" s="107"/>
      <c r="WB50" s="107"/>
      <c r="WC50" s="107"/>
      <c r="WD50" s="107"/>
      <c r="WE50" s="107"/>
      <c r="WF50" s="107"/>
      <c r="WG50" s="107"/>
      <c r="WH50" s="107"/>
      <c r="WI50" s="107"/>
      <c r="WJ50" s="107"/>
      <c r="WK50" s="107"/>
      <c r="WL50" s="107"/>
      <c r="WM50" s="107"/>
      <c r="WN50" s="107"/>
      <c r="WO50" s="107"/>
      <c r="WP50" s="107"/>
      <c r="WQ50" s="107"/>
      <c r="WR50" s="107"/>
      <c r="WS50" s="107"/>
      <c r="WT50" s="107"/>
      <c r="WU50" s="107"/>
      <c r="WV50" s="107"/>
      <c r="WW50" s="107"/>
      <c r="WX50" s="107"/>
      <c r="WY50" s="107"/>
      <c r="WZ50" s="107"/>
      <c r="XA50" s="107"/>
      <c r="XB50" s="107"/>
      <c r="XC50" s="107"/>
      <c r="XD50" s="107"/>
      <c r="XE50" s="107"/>
      <c r="XF50" s="107"/>
      <c r="XG50" s="107"/>
      <c r="XH50" s="107"/>
      <c r="XI50" s="107"/>
      <c r="XJ50" s="107"/>
      <c r="XK50" s="107"/>
      <c r="XL50" s="107"/>
      <c r="XM50" s="107"/>
      <c r="XN50" s="107"/>
      <c r="XO50" s="107"/>
      <c r="XP50" s="107"/>
      <c r="XQ50" s="107"/>
      <c r="XR50" s="107"/>
      <c r="XS50" s="107"/>
      <c r="XT50" s="107"/>
      <c r="XU50" s="107"/>
      <c r="XV50" s="107"/>
      <c r="XW50" s="107"/>
      <c r="XX50" s="107"/>
      <c r="XY50" s="107"/>
      <c r="XZ50" s="107"/>
      <c r="YA50" s="107"/>
      <c r="YB50" s="107"/>
      <c r="YC50" s="107"/>
      <c r="YD50" s="107"/>
      <c r="YE50" s="107"/>
      <c r="YF50" s="107"/>
      <c r="YG50" s="107"/>
      <c r="YH50" s="107"/>
      <c r="YI50" s="107"/>
      <c r="YJ50" s="107"/>
      <c r="YK50" s="107"/>
      <c r="YL50" s="107"/>
      <c r="YM50" s="107"/>
      <c r="YN50" s="107"/>
      <c r="YO50" s="107"/>
      <c r="YP50" s="107"/>
      <c r="YQ50" s="107"/>
      <c r="YR50" s="107"/>
      <c r="YS50" s="107"/>
      <c r="YT50" s="107"/>
      <c r="YU50" s="107"/>
      <c r="YV50" s="107"/>
      <c r="YW50" s="107"/>
      <c r="YX50" s="107"/>
      <c r="YY50" s="107"/>
      <c r="YZ50" s="107"/>
      <c r="ZA50" s="107"/>
      <c r="ZB50" s="107"/>
      <c r="ZC50" s="107"/>
      <c r="ZD50" s="107"/>
      <c r="ZE50" s="107"/>
      <c r="ZF50" s="107"/>
      <c r="ZG50" s="107"/>
      <c r="ZH50" s="107"/>
      <c r="ZI50" s="107"/>
      <c r="ZJ50" s="107"/>
      <c r="ZK50" s="107"/>
      <c r="ZL50" s="107"/>
      <c r="ZM50" s="107"/>
      <c r="ZN50" s="107"/>
      <c r="ZO50" s="107"/>
      <c r="ZP50" s="107"/>
      <c r="ZQ50" s="107"/>
      <c r="ZR50" s="107"/>
      <c r="ZS50" s="107"/>
      <c r="ZT50" s="107"/>
      <c r="ZU50" s="107"/>
      <c r="ZV50" s="107"/>
      <c r="ZW50" s="107"/>
      <c r="ZX50" s="107"/>
      <c r="ZY50" s="107"/>
      <c r="ZZ50" s="107"/>
      <c r="AAA50" s="107"/>
      <c r="AAB50" s="107"/>
      <c r="AAC50" s="107"/>
      <c r="AAD50" s="107"/>
      <c r="AAE50" s="107"/>
      <c r="AAF50" s="107"/>
      <c r="AAG50" s="107"/>
      <c r="AAH50" s="107"/>
      <c r="AAI50" s="107"/>
      <c r="AAJ50" s="107"/>
      <c r="AAK50" s="107"/>
      <c r="AAL50" s="107"/>
      <c r="AAM50" s="107"/>
      <c r="AAN50" s="107"/>
      <c r="AAO50" s="107"/>
      <c r="AAP50" s="107"/>
      <c r="AAQ50" s="107"/>
      <c r="AAR50" s="107"/>
      <c r="AAS50" s="107"/>
      <c r="AAT50" s="107"/>
      <c r="AAU50" s="107"/>
      <c r="AAV50" s="107"/>
      <c r="AAW50" s="107"/>
      <c r="AAX50" s="107"/>
      <c r="AAY50" s="107"/>
      <c r="AAZ50" s="107"/>
      <c r="ABA50" s="107"/>
      <c r="ABB50" s="107"/>
      <c r="ABC50" s="107"/>
      <c r="ABD50" s="107"/>
      <c r="ABE50" s="107"/>
      <c r="ABF50" s="107"/>
      <c r="ABG50" s="107"/>
      <c r="ABH50" s="107"/>
      <c r="ABI50" s="107"/>
      <c r="ABJ50" s="107"/>
      <c r="ABK50" s="107"/>
      <c r="ABL50" s="107"/>
      <c r="ABM50" s="107"/>
      <c r="ABN50" s="107"/>
      <c r="ABO50" s="107"/>
      <c r="ABP50" s="107"/>
    </row>
    <row r="51" spans="21:744" s="108" customFormat="1" ht="14" x14ac:dyDescent="0.15">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c r="IW51" s="107"/>
      <c r="IX51" s="107"/>
      <c r="IY51" s="107"/>
      <c r="IZ51" s="107"/>
      <c r="JA51" s="107"/>
      <c r="JB51" s="107"/>
      <c r="JC51" s="107"/>
      <c r="JD51" s="107"/>
      <c r="JE51" s="107"/>
      <c r="JF51" s="107"/>
      <c r="JG51" s="107"/>
      <c r="JH51" s="107"/>
      <c r="JI51" s="107"/>
      <c r="JJ51" s="107"/>
      <c r="JK51" s="107"/>
      <c r="JL51" s="107"/>
      <c r="JM51" s="107"/>
      <c r="JN51" s="107"/>
      <c r="JO51" s="107"/>
      <c r="JP51" s="107"/>
      <c r="JQ51" s="107"/>
      <c r="JR51" s="107"/>
      <c r="JS51" s="107"/>
      <c r="JT51" s="107"/>
      <c r="JU51" s="107"/>
      <c r="JV51" s="107"/>
      <c r="JW51" s="107"/>
      <c r="JX51" s="107"/>
      <c r="JY51" s="107"/>
      <c r="JZ51" s="107"/>
      <c r="KA51" s="107"/>
      <c r="KB51" s="107"/>
      <c r="KC51" s="107"/>
      <c r="KD51" s="107"/>
      <c r="KE51" s="107"/>
      <c r="KF51" s="107"/>
      <c r="KG51" s="107"/>
      <c r="KH51" s="107"/>
      <c r="KI51" s="107"/>
      <c r="KJ51" s="107"/>
      <c r="KK51" s="107"/>
      <c r="KL51" s="107"/>
      <c r="KM51" s="107"/>
      <c r="KN51" s="107"/>
      <c r="KO51" s="107"/>
      <c r="KP51" s="107"/>
      <c r="KQ51" s="107"/>
      <c r="KR51" s="107"/>
      <c r="KS51" s="107"/>
      <c r="KT51" s="107"/>
      <c r="KU51" s="107"/>
      <c r="KV51" s="107"/>
      <c r="KW51" s="107"/>
      <c r="KX51" s="107"/>
      <c r="KY51" s="107"/>
      <c r="KZ51" s="107"/>
      <c r="LA51" s="107"/>
      <c r="LB51" s="107"/>
      <c r="LC51" s="107"/>
      <c r="LD51" s="107"/>
      <c r="LE51" s="107"/>
      <c r="LF51" s="107"/>
      <c r="LG51" s="107"/>
      <c r="LH51" s="107"/>
      <c r="LI51" s="107"/>
      <c r="LJ51" s="107"/>
      <c r="LK51" s="107"/>
      <c r="LL51" s="107"/>
      <c r="LM51" s="107"/>
      <c r="LN51" s="107"/>
      <c r="LO51" s="107"/>
      <c r="LP51" s="107"/>
      <c r="LQ51" s="107"/>
      <c r="LR51" s="107"/>
      <c r="LS51" s="107"/>
      <c r="LT51" s="107"/>
      <c r="LU51" s="107"/>
      <c r="LV51" s="107"/>
      <c r="LW51" s="107"/>
      <c r="LX51" s="107"/>
      <c r="LY51" s="107"/>
      <c r="LZ51" s="107"/>
      <c r="MA51" s="107"/>
      <c r="MB51" s="107"/>
      <c r="MC51" s="107"/>
      <c r="MD51" s="107"/>
      <c r="ME51" s="107"/>
      <c r="MF51" s="107"/>
      <c r="MG51" s="107"/>
      <c r="MH51" s="107"/>
      <c r="MI51" s="107"/>
      <c r="MJ51" s="107"/>
      <c r="MK51" s="107"/>
      <c r="ML51" s="107"/>
      <c r="MM51" s="107"/>
      <c r="MN51" s="107"/>
      <c r="MO51" s="107"/>
      <c r="MP51" s="107"/>
      <c r="MQ51" s="107"/>
      <c r="MR51" s="107"/>
      <c r="MS51" s="107"/>
      <c r="MT51" s="107"/>
      <c r="MU51" s="107"/>
      <c r="MV51" s="107"/>
      <c r="MW51" s="107"/>
      <c r="MX51" s="107"/>
      <c r="MY51" s="107"/>
      <c r="MZ51" s="107"/>
      <c r="NA51" s="107"/>
      <c r="NB51" s="107"/>
      <c r="NC51" s="107"/>
      <c r="ND51" s="107"/>
      <c r="NE51" s="107"/>
      <c r="NF51" s="107"/>
      <c r="NG51" s="107"/>
      <c r="NH51" s="107"/>
      <c r="NI51" s="107"/>
      <c r="NJ51" s="107"/>
      <c r="NK51" s="107"/>
      <c r="NL51" s="107"/>
      <c r="NM51" s="107"/>
      <c r="NN51" s="107"/>
      <c r="NO51" s="107"/>
      <c r="NP51" s="107"/>
      <c r="NQ51" s="107"/>
      <c r="NR51" s="107"/>
      <c r="NS51" s="107"/>
      <c r="NT51" s="107"/>
      <c r="NU51" s="107"/>
      <c r="NV51" s="107"/>
      <c r="NW51" s="107"/>
      <c r="NX51" s="107"/>
      <c r="NY51" s="107"/>
      <c r="NZ51" s="107"/>
      <c r="OA51" s="107"/>
      <c r="OB51" s="107"/>
      <c r="OC51" s="107"/>
      <c r="OD51" s="107"/>
      <c r="OE51" s="107"/>
      <c r="OF51" s="107"/>
      <c r="OG51" s="107"/>
      <c r="OH51" s="107"/>
      <c r="OI51" s="107"/>
      <c r="OJ51" s="107"/>
      <c r="OK51" s="107"/>
      <c r="OL51" s="107"/>
      <c r="OM51" s="107"/>
      <c r="ON51" s="107"/>
      <c r="OO51" s="107"/>
      <c r="OP51" s="107"/>
      <c r="OQ51" s="107"/>
      <c r="OR51" s="107"/>
      <c r="OS51" s="107"/>
      <c r="OT51" s="107"/>
      <c r="OU51" s="107"/>
      <c r="OV51" s="107"/>
      <c r="OW51" s="107"/>
      <c r="OX51" s="107"/>
      <c r="OY51" s="107"/>
      <c r="OZ51" s="107"/>
      <c r="PA51" s="107"/>
      <c r="PB51" s="107"/>
      <c r="PC51" s="107"/>
      <c r="PD51" s="107"/>
      <c r="PE51" s="107"/>
      <c r="PF51" s="107"/>
      <c r="PG51" s="107"/>
      <c r="PH51" s="107"/>
      <c r="PI51" s="107"/>
      <c r="PJ51" s="107"/>
      <c r="PK51" s="107"/>
      <c r="PL51" s="107"/>
      <c r="PM51" s="107"/>
      <c r="PN51" s="107"/>
      <c r="PO51" s="107"/>
      <c r="PP51" s="107"/>
      <c r="PQ51" s="107"/>
      <c r="PR51" s="107"/>
      <c r="PS51" s="107"/>
      <c r="PT51" s="107"/>
      <c r="PU51" s="107"/>
      <c r="PV51" s="107"/>
      <c r="PW51" s="107"/>
      <c r="PX51" s="107"/>
      <c r="PY51" s="107"/>
      <c r="PZ51" s="107"/>
      <c r="QA51" s="107"/>
      <c r="QB51" s="107"/>
      <c r="QC51" s="107"/>
      <c r="QD51" s="107"/>
      <c r="QE51" s="107"/>
      <c r="QF51" s="107"/>
      <c r="QG51" s="107"/>
      <c r="QH51" s="107"/>
      <c r="QI51" s="107"/>
      <c r="QJ51" s="107"/>
      <c r="QK51" s="107"/>
      <c r="QL51" s="107"/>
      <c r="QM51" s="107"/>
      <c r="QN51" s="107"/>
      <c r="QO51" s="107"/>
      <c r="QP51" s="107"/>
      <c r="QQ51" s="107"/>
      <c r="QR51" s="107"/>
      <c r="QS51" s="107"/>
      <c r="QT51" s="107"/>
      <c r="QU51" s="107"/>
      <c r="QV51" s="107"/>
      <c r="QW51" s="107"/>
      <c r="QX51" s="107"/>
      <c r="QY51" s="107"/>
      <c r="QZ51" s="107"/>
      <c r="RA51" s="107"/>
      <c r="RB51" s="107"/>
      <c r="RC51" s="107"/>
      <c r="RD51" s="107"/>
      <c r="RE51" s="107"/>
      <c r="RF51" s="107"/>
      <c r="RG51" s="107"/>
      <c r="RH51" s="107"/>
      <c r="RI51" s="107"/>
      <c r="RJ51" s="107"/>
      <c r="RK51" s="107"/>
      <c r="RL51" s="107"/>
      <c r="RM51" s="107"/>
      <c r="RN51" s="107"/>
      <c r="RO51" s="107"/>
      <c r="RP51" s="107"/>
      <c r="RQ51" s="107"/>
      <c r="RR51" s="107"/>
      <c r="RS51" s="107"/>
      <c r="RT51" s="107"/>
      <c r="RU51" s="107"/>
      <c r="RV51" s="107"/>
      <c r="RW51" s="107"/>
      <c r="RX51" s="107"/>
      <c r="RY51" s="107"/>
      <c r="RZ51" s="107"/>
      <c r="SA51" s="107"/>
      <c r="SB51" s="107"/>
      <c r="SC51" s="107"/>
      <c r="SD51" s="107"/>
      <c r="SE51" s="107"/>
      <c r="SF51" s="107"/>
      <c r="SG51" s="107"/>
      <c r="SH51" s="107"/>
      <c r="SI51" s="107"/>
      <c r="SJ51" s="107"/>
      <c r="SK51" s="107"/>
      <c r="SL51" s="107"/>
      <c r="SM51" s="107"/>
      <c r="SN51" s="107"/>
      <c r="SO51" s="107"/>
      <c r="SP51" s="107"/>
      <c r="SQ51" s="107"/>
      <c r="SR51" s="107"/>
      <c r="SS51" s="107"/>
      <c r="ST51" s="107"/>
      <c r="SU51" s="107"/>
      <c r="SV51" s="107"/>
      <c r="SW51" s="107"/>
      <c r="SX51" s="107"/>
      <c r="SY51" s="107"/>
      <c r="SZ51" s="107"/>
      <c r="TA51" s="107"/>
      <c r="TB51" s="107"/>
      <c r="TC51" s="107"/>
      <c r="TD51" s="107"/>
      <c r="TE51" s="107"/>
      <c r="TF51" s="107"/>
      <c r="TG51" s="107"/>
      <c r="TH51" s="107"/>
      <c r="TI51" s="107"/>
      <c r="TJ51" s="107"/>
      <c r="TK51" s="107"/>
      <c r="TL51" s="107"/>
      <c r="TM51" s="107"/>
      <c r="TN51" s="107"/>
      <c r="TO51" s="107"/>
      <c r="TP51" s="107"/>
      <c r="TQ51" s="107"/>
      <c r="TR51" s="107"/>
      <c r="TS51" s="107"/>
      <c r="TT51" s="107"/>
      <c r="TU51" s="107"/>
      <c r="TV51" s="107"/>
      <c r="TW51" s="107"/>
      <c r="TX51" s="107"/>
      <c r="TY51" s="107"/>
      <c r="TZ51" s="107"/>
      <c r="UA51" s="107"/>
      <c r="UB51" s="107"/>
      <c r="UC51" s="107"/>
      <c r="UD51" s="107"/>
      <c r="UE51" s="107"/>
      <c r="UF51" s="107"/>
      <c r="UG51" s="107"/>
      <c r="UH51" s="107"/>
      <c r="UI51" s="107"/>
      <c r="UJ51" s="107"/>
      <c r="UK51" s="107"/>
      <c r="UL51" s="107"/>
      <c r="UM51" s="107"/>
      <c r="UN51" s="107"/>
      <c r="UO51" s="107"/>
      <c r="UP51" s="107"/>
      <c r="UQ51" s="107"/>
      <c r="UR51" s="107"/>
      <c r="US51" s="107"/>
      <c r="UT51" s="107"/>
      <c r="UU51" s="107"/>
      <c r="UV51" s="107"/>
      <c r="UW51" s="107"/>
      <c r="UX51" s="107"/>
      <c r="UY51" s="107"/>
      <c r="UZ51" s="107"/>
      <c r="VA51" s="107"/>
      <c r="VB51" s="107"/>
      <c r="VC51" s="107"/>
      <c r="VD51" s="107"/>
      <c r="VE51" s="107"/>
      <c r="VF51" s="107"/>
      <c r="VG51" s="107"/>
      <c r="VH51" s="107"/>
      <c r="VI51" s="107"/>
      <c r="VJ51" s="107"/>
      <c r="VK51" s="107"/>
      <c r="VL51" s="107"/>
      <c r="VM51" s="107"/>
      <c r="VN51" s="107"/>
      <c r="VO51" s="107"/>
      <c r="VP51" s="107"/>
      <c r="VQ51" s="107"/>
      <c r="VR51" s="107"/>
      <c r="VS51" s="107"/>
      <c r="VT51" s="107"/>
      <c r="VU51" s="107"/>
      <c r="VV51" s="107"/>
      <c r="VW51" s="107"/>
      <c r="VX51" s="107"/>
      <c r="VY51" s="107"/>
      <c r="VZ51" s="107"/>
      <c r="WA51" s="107"/>
      <c r="WB51" s="107"/>
      <c r="WC51" s="107"/>
      <c r="WD51" s="107"/>
      <c r="WE51" s="107"/>
      <c r="WF51" s="107"/>
      <c r="WG51" s="107"/>
      <c r="WH51" s="107"/>
      <c r="WI51" s="107"/>
      <c r="WJ51" s="107"/>
      <c r="WK51" s="107"/>
      <c r="WL51" s="107"/>
      <c r="WM51" s="107"/>
      <c r="WN51" s="107"/>
      <c r="WO51" s="107"/>
      <c r="WP51" s="107"/>
      <c r="WQ51" s="107"/>
      <c r="WR51" s="107"/>
      <c r="WS51" s="107"/>
      <c r="WT51" s="107"/>
      <c r="WU51" s="107"/>
      <c r="WV51" s="107"/>
      <c r="WW51" s="107"/>
      <c r="WX51" s="107"/>
      <c r="WY51" s="107"/>
      <c r="WZ51" s="107"/>
      <c r="XA51" s="107"/>
      <c r="XB51" s="107"/>
      <c r="XC51" s="107"/>
      <c r="XD51" s="107"/>
      <c r="XE51" s="107"/>
      <c r="XF51" s="107"/>
      <c r="XG51" s="107"/>
      <c r="XH51" s="107"/>
      <c r="XI51" s="107"/>
      <c r="XJ51" s="107"/>
      <c r="XK51" s="107"/>
      <c r="XL51" s="107"/>
      <c r="XM51" s="107"/>
      <c r="XN51" s="107"/>
      <c r="XO51" s="107"/>
      <c r="XP51" s="107"/>
      <c r="XQ51" s="107"/>
      <c r="XR51" s="107"/>
      <c r="XS51" s="107"/>
      <c r="XT51" s="107"/>
      <c r="XU51" s="107"/>
      <c r="XV51" s="107"/>
      <c r="XW51" s="107"/>
      <c r="XX51" s="107"/>
      <c r="XY51" s="107"/>
      <c r="XZ51" s="107"/>
      <c r="YA51" s="107"/>
      <c r="YB51" s="107"/>
      <c r="YC51" s="107"/>
      <c r="YD51" s="107"/>
      <c r="YE51" s="107"/>
      <c r="YF51" s="107"/>
      <c r="YG51" s="107"/>
      <c r="YH51" s="107"/>
      <c r="YI51" s="107"/>
      <c r="YJ51" s="107"/>
      <c r="YK51" s="107"/>
      <c r="YL51" s="107"/>
      <c r="YM51" s="107"/>
      <c r="YN51" s="107"/>
      <c r="YO51" s="107"/>
      <c r="YP51" s="107"/>
      <c r="YQ51" s="107"/>
      <c r="YR51" s="107"/>
      <c r="YS51" s="107"/>
      <c r="YT51" s="107"/>
      <c r="YU51" s="107"/>
      <c r="YV51" s="107"/>
      <c r="YW51" s="107"/>
      <c r="YX51" s="107"/>
      <c r="YY51" s="107"/>
      <c r="YZ51" s="107"/>
      <c r="ZA51" s="107"/>
      <c r="ZB51" s="107"/>
      <c r="ZC51" s="107"/>
      <c r="ZD51" s="107"/>
      <c r="ZE51" s="107"/>
      <c r="ZF51" s="107"/>
      <c r="ZG51" s="107"/>
      <c r="ZH51" s="107"/>
      <c r="ZI51" s="107"/>
      <c r="ZJ51" s="107"/>
      <c r="ZK51" s="107"/>
      <c r="ZL51" s="107"/>
      <c r="ZM51" s="107"/>
      <c r="ZN51" s="107"/>
      <c r="ZO51" s="107"/>
      <c r="ZP51" s="107"/>
      <c r="ZQ51" s="107"/>
      <c r="ZR51" s="107"/>
      <c r="ZS51" s="107"/>
      <c r="ZT51" s="107"/>
      <c r="ZU51" s="107"/>
      <c r="ZV51" s="107"/>
      <c r="ZW51" s="107"/>
      <c r="ZX51" s="107"/>
      <c r="ZY51" s="107"/>
      <c r="ZZ51" s="107"/>
      <c r="AAA51" s="107"/>
      <c r="AAB51" s="107"/>
      <c r="AAC51" s="107"/>
      <c r="AAD51" s="107"/>
      <c r="AAE51" s="107"/>
      <c r="AAF51" s="107"/>
      <c r="AAG51" s="107"/>
      <c r="AAH51" s="107"/>
      <c r="AAI51" s="107"/>
      <c r="AAJ51" s="107"/>
      <c r="AAK51" s="107"/>
      <c r="AAL51" s="107"/>
      <c r="AAM51" s="107"/>
      <c r="AAN51" s="107"/>
      <c r="AAO51" s="107"/>
      <c r="AAP51" s="107"/>
      <c r="AAQ51" s="107"/>
      <c r="AAR51" s="107"/>
      <c r="AAS51" s="107"/>
      <c r="AAT51" s="107"/>
      <c r="AAU51" s="107"/>
      <c r="AAV51" s="107"/>
      <c r="AAW51" s="107"/>
      <c r="AAX51" s="107"/>
      <c r="AAY51" s="107"/>
      <c r="AAZ51" s="107"/>
      <c r="ABA51" s="107"/>
      <c r="ABB51" s="107"/>
      <c r="ABC51" s="107"/>
      <c r="ABD51" s="107"/>
      <c r="ABE51" s="107"/>
      <c r="ABF51" s="107"/>
      <c r="ABG51" s="107"/>
      <c r="ABH51" s="107"/>
      <c r="ABI51" s="107"/>
      <c r="ABJ51" s="107"/>
      <c r="ABK51" s="107"/>
      <c r="ABL51" s="107"/>
      <c r="ABM51" s="107"/>
      <c r="ABN51" s="107"/>
      <c r="ABO51" s="107"/>
      <c r="ABP51" s="107"/>
    </row>
    <row r="52" spans="21:744" s="108" customFormat="1" ht="14" x14ac:dyDescent="0.15">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c r="IW52" s="107"/>
      <c r="IX52" s="107"/>
      <c r="IY52" s="107"/>
      <c r="IZ52" s="107"/>
      <c r="JA52" s="107"/>
      <c r="JB52" s="107"/>
      <c r="JC52" s="107"/>
      <c r="JD52" s="107"/>
      <c r="JE52" s="107"/>
      <c r="JF52" s="107"/>
      <c r="JG52" s="107"/>
      <c r="JH52" s="107"/>
      <c r="JI52" s="107"/>
      <c r="JJ52" s="107"/>
      <c r="JK52" s="107"/>
      <c r="JL52" s="107"/>
      <c r="JM52" s="107"/>
      <c r="JN52" s="107"/>
      <c r="JO52" s="107"/>
      <c r="JP52" s="107"/>
      <c r="JQ52" s="107"/>
      <c r="JR52" s="107"/>
      <c r="JS52" s="107"/>
      <c r="JT52" s="107"/>
      <c r="JU52" s="107"/>
      <c r="JV52" s="107"/>
      <c r="JW52" s="107"/>
      <c r="JX52" s="107"/>
      <c r="JY52" s="107"/>
      <c r="JZ52" s="107"/>
      <c r="KA52" s="107"/>
      <c r="KB52" s="107"/>
      <c r="KC52" s="107"/>
      <c r="KD52" s="107"/>
      <c r="KE52" s="107"/>
      <c r="KF52" s="107"/>
      <c r="KG52" s="107"/>
      <c r="KH52" s="107"/>
      <c r="KI52" s="107"/>
      <c r="KJ52" s="107"/>
      <c r="KK52" s="107"/>
      <c r="KL52" s="107"/>
      <c r="KM52" s="107"/>
      <c r="KN52" s="107"/>
      <c r="KO52" s="107"/>
      <c r="KP52" s="107"/>
      <c r="KQ52" s="107"/>
      <c r="KR52" s="107"/>
      <c r="KS52" s="107"/>
      <c r="KT52" s="107"/>
      <c r="KU52" s="107"/>
      <c r="KV52" s="107"/>
      <c r="KW52" s="107"/>
      <c r="KX52" s="107"/>
      <c r="KY52" s="107"/>
      <c r="KZ52" s="107"/>
      <c r="LA52" s="107"/>
      <c r="LB52" s="107"/>
      <c r="LC52" s="107"/>
      <c r="LD52" s="107"/>
      <c r="LE52" s="107"/>
      <c r="LF52" s="107"/>
      <c r="LG52" s="107"/>
      <c r="LH52" s="107"/>
      <c r="LI52" s="107"/>
      <c r="LJ52" s="107"/>
      <c r="LK52" s="107"/>
      <c r="LL52" s="107"/>
      <c r="LM52" s="107"/>
      <c r="LN52" s="107"/>
      <c r="LO52" s="107"/>
      <c r="LP52" s="107"/>
      <c r="LQ52" s="107"/>
      <c r="LR52" s="107"/>
      <c r="LS52" s="107"/>
      <c r="LT52" s="107"/>
      <c r="LU52" s="107"/>
      <c r="LV52" s="107"/>
      <c r="LW52" s="107"/>
      <c r="LX52" s="107"/>
      <c r="LY52" s="107"/>
      <c r="LZ52" s="107"/>
      <c r="MA52" s="107"/>
      <c r="MB52" s="107"/>
      <c r="MC52" s="107"/>
      <c r="MD52" s="107"/>
      <c r="ME52" s="107"/>
      <c r="MF52" s="107"/>
      <c r="MG52" s="107"/>
      <c r="MH52" s="107"/>
      <c r="MI52" s="107"/>
      <c r="MJ52" s="107"/>
      <c r="MK52" s="107"/>
      <c r="ML52" s="107"/>
      <c r="MM52" s="107"/>
      <c r="MN52" s="107"/>
      <c r="MO52" s="107"/>
      <c r="MP52" s="107"/>
      <c r="MQ52" s="107"/>
      <c r="MR52" s="107"/>
      <c r="MS52" s="107"/>
      <c r="MT52" s="107"/>
      <c r="MU52" s="107"/>
      <c r="MV52" s="107"/>
      <c r="MW52" s="107"/>
      <c r="MX52" s="107"/>
      <c r="MY52" s="107"/>
      <c r="MZ52" s="107"/>
      <c r="NA52" s="107"/>
      <c r="NB52" s="107"/>
      <c r="NC52" s="107"/>
      <c r="ND52" s="107"/>
      <c r="NE52" s="107"/>
      <c r="NF52" s="107"/>
      <c r="NG52" s="107"/>
      <c r="NH52" s="107"/>
      <c r="NI52" s="107"/>
      <c r="NJ52" s="107"/>
      <c r="NK52" s="107"/>
      <c r="NL52" s="107"/>
      <c r="NM52" s="107"/>
      <c r="NN52" s="107"/>
      <c r="NO52" s="107"/>
      <c r="NP52" s="107"/>
      <c r="NQ52" s="107"/>
      <c r="NR52" s="107"/>
      <c r="NS52" s="107"/>
      <c r="NT52" s="107"/>
      <c r="NU52" s="107"/>
      <c r="NV52" s="107"/>
      <c r="NW52" s="107"/>
      <c r="NX52" s="107"/>
      <c r="NY52" s="107"/>
      <c r="NZ52" s="107"/>
      <c r="OA52" s="107"/>
      <c r="OB52" s="107"/>
      <c r="OC52" s="107"/>
      <c r="OD52" s="107"/>
      <c r="OE52" s="107"/>
      <c r="OF52" s="107"/>
      <c r="OG52" s="107"/>
      <c r="OH52" s="107"/>
      <c r="OI52" s="107"/>
      <c r="OJ52" s="107"/>
      <c r="OK52" s="107"/>
      <c r="OL52" s="107"/>
      <c r="OM52" s="107"/>
      <c r="ON52" s="107"/>
      <c r="OO52" s="107"/>
      <c r="OP52" s="107"/>
      <c r="OQ52" s="107"/>
      <c r="OR52" s="107"/>
      <c r="OS52" s="107"/>
      <c r="OT52" s="107"/>
      <c r="OU52" s="107"/>
      <c r="OV52" s="107"/>
      <c r="OW52" s="107"/>
      <c r="OX52" s="107"/>
      <c r="OY52" s="107"/>
      <c r="OZ52" s="107"/>
      <c r="PA52" s="107"/>
      <c r="PB52" s="107"/>
      <c r="PC52" s="107"/>
      <c r="PD52" s="107"/>
      <c r="PE52" s="107"/>
      <c r="PF52" s="107"/>
      <c r="PG52" s="107"/>
      <c r="PH52" s="107"/>
      <c r="PI52" s="107"/>
      <c r="PJ52" s="107"/>
      <c r="PK52" s="107"/>
      <c r="PL52" s="107"/>
      <c r="PM52" s="107"/>
      <c r="PN52" s="107"/>
      <c r="PO52" s="107"/>
      <c r="PP52" s="107"/>
      <c r="PQ52" s="107"/>
      <c r="PR52" s="107"/>
      <c r="PS52" s="107"/>
      <c r="PT52" s="107"/>
      <c r="PU52" s="107"/>
      <c r="PV52" s="107"/>
      <c r="PW52" s="107"/>
      <c r="PX52" s="107"/>
      <c r="PY52" s="107"/>
      <c r="PZ52" s="107"/>
      <c r="QA52" s="107"/>
      <c r="QB52" s="107"/>
      <c r="QC52" s="107"/>
      <c r="QD52" s="107"/>
      <c r="QE52" s="107"/>
      <c r="QF52" s="107"/>
      <c r="QG52" s="107"/>
      <c r="QH52" s="107"/>
      <c r="QI52" s="107"/>
      <c r="QJ52" s="107"/>
      <c r="QK52" s="107"/>
      <c r="QL52" s="107"/>
      <c r="QM52" s="107"/>
      <c r="QN52" s="107"/>
      <c r="QO52" s="107"/>
      <c r="QP52" s="107"/>
      <c r="QQ52" s="107"/>
      <c r="QR52" s="107"/>
      <c r="QS52" s="107"/>
      <c r="QT52" s="107"/>
      <c r="QU52" s="107"/>
      <c r="QV52" s="107"/>
      <c r="QW52" s="107"/>
      <c r="QX52" s="107"/>
      <c r="QY52" s="107"/>
      <c r="QZ52" s="107"/>
      <c r="RA52" s="107"/>
      <c r="RB52" s="107"/>
      <c r="RC52" s="107"/>
      <c r="RD52" s="107"/>
      <c r="RE52" s="107"/>
      <c r="RF52" s="107"/>
      <c r="RG52" s="107"/>
      <c r="RH52" s="107"/>
      <c r="RI52" s="107"/>
      <c r="RJ52" s="107"/>
      <c r="RK52" s="107"/>
      <c r="RL52" s="107"/>
      <c r="RM52" s="107"/>
      <c r="RN52" s="107"/>
      <c r="RO52" s="107"/>
      <c r="RP52" s="107"/>
      <c r="RQ52" s="107"/>
      <c r="RR52" s="107"/>
      <c r="RS52" s="107"/>
      <c r="RT52" s="107"/>
      <c r="RU52" s="107"/>
      <c r="RV52" s="107"/>
      <c r="RW52" s="107"/>
      <c r="RX52" s="107"/>
      <c r="RY52" s="107"/>
      <c r="RZ52" s="107"/>
      <c r="SA52" s="107"/>
      <c r="SB52" s="107"/>
      <c r="SC52" s="107"/>
      <c r="SD52" s="107"/>
      <c r="SE52" s="107"/>
      <c r="SF52" s="107"/>
      <c r="SG52" s="107"/>
      <c r="SH52" s="107"/>
      <c r="SI52" s="107"/>
      <c r="SJ52" s="107"/>
      <c r="SK52" s="107"/>
      <c r="SL52" s="107"/>
      <c r="SM52" s="107"/>
      <c r="SN52" s="107"/>
      <c r="SO52" s="107"/>
      <c r="SP52" s="107"/>
      <c r="SQ52" s="107"/>
      <c r="SR52" s="107"/>
      <c r="SS52" s="107"/>
      <c r="ST52" s="107"/>
      <c r="SU52" s="107"/>
      <c r="SV52" s="107"/>
      <c r="SW52" s="107"/>
      <c r="SX52" s="107"/>
      <c r="SY52" s="107"/>
      <c r="SZ52" s="107"/>
      <c r="TA52" s="107"/>
      <c r="TB52" s="107"/>
      <c r="TC52" s="107"/>
      <c r="TD52" s="107"/>
      <c r="TE52" s="107"/>
      <c r="TF52" s="107"/>
      <c r="TG52" s="107"/>
      <c r="TH52" s="107"/>
      <c r="TI52" s="107"/>
      <c r="TJ52" s="107"/>
      <c r="TK52" s="107"/>
      <c r="TL52" s="107"/>
      <c r="TM52" s="107"/>
      <c r="TN52" s="107"/>
      <c r="TO52" s="107"/>
      <c r="TP52" s="107"/>
      <c r="TQ52" s="107"/>
      <c r="TR52" s="107"/>
      <c r="TS52" s="107"/>
      <c r="TT52" s="107"/>
      <c r="TU52" s="107"/>
      <c r="TV52" s="107"/>
      <c r="TW52" s="107"/>
      <c r="TX52" s="107"/>
      <c r="TY52" s="107"/>
      <c r="TZ52" s="107"/>
      <c r="UA52" s="107"/>
      <c r="UB52" s="107"/>
      <c r="UC52" s="107"/>
      <c r="UD52" s="107"/>
      <c r="UE52" s="107"/>
      <c r="UF52" s="107"/>
      <c r="UG52" s="107"/>
      <c r="UH52" s="107"/>
      <c r="UI52" s="107"/>
      <c r="UJ52" s="107"/>
      <c r="UK52" s="107"/>
      <c r="UL52" s="107"/>
      <c r="UM52" s="107"/>
      <c r="UN52" s="107"/>
      <c r="UO52" s="107"/>
      <c r="UP52" s="107"/>
      <c r="UQ52" s="107"/>
      <c r="UR52" s="107"/>
      <c r="US52" s="107"/>
      <c r="UT52" s="107"/>
      <c r="UU52" s="107"/>
      <c r="UV52" s="107"/>
      <c r="UW52" s="107"/>
      <c r="UX52" s="107"/>
      <c r="UY52" s="107"/>
      <c r="UZ52" s="107"/>
      <c r="VA52" s="107"/>
      <c r="VB52" s="107"/>
      <c r="VC52" s="107"/>
      <c r="VD52" s="107"/>
      <c r="VE52" s="107"/>
      <c r="VF52" s="107"/>
      <c r="VG52" s="107"/>
      <c r="VH52" s="107"/>
      <c r="VI52" s="107"/>
      <c r="VJ52" s="107"/>
      <c r="VK52" s="107"/>
      <c r="VL52" s="107"/>
      <c r="VM52" s="107"/>
      <c r="VN52" s="107"/>
      <c r="VO52" s="107"/>
      <c r="VP52" s="107"/>
      <c r="VQ52" s="107"/>
      <c r="VR52" s="107"/>
      <c r="VS52" s="107"/>
      <c r="VT52" s="107"/>
      <c r="VU52" s="107"/>
      <c r="VV52" s="107"/>
      <c r="VW52" s="107"/>
      <c r="VX52" s="107"/>
      <c r="VY52" s="107"/>
      <c r="VZ52" s="107"/>
      <c r="WA52" s="107"/>
      <c r="WB52" s="107"/>
      <c r="WC52" s="107"/>
      <c r="WD52" s="107"/>
      <c r="WE52" s="107"/>
      <c r="WF52" s="107"/>
      <c r="WG52" s="107"/>
      <c r="WH52" s="107"/>
      <c r="WI52" s="107"/>
      <c r="WJ52" s="107"/>
      <c r="WK52" s="107"/>
      <c r="WL52" s="107"/>
      <c r="WM52" s="107"/>
      <c r="WN52" s="107"/>
      <c r="WO52" s="107"/>
      <c r="WP52" s="107"/>
      <c r="WQ52" s="107"/>
      <c r="WR52" s="107"/>
      <c r="WS52" s="107"/>
      <c r="WT52" s="107"/>
      <c r="WU52" s="107"/>
      <c r="WV52" s="107"/>
      <c r="WW52" s="107"/>
      <c r="WX52" s="107"/>
      <c r="WY52" s="107"/>
      <c r="WZ52" s="107"/>
      <c r="XA52" s="107"/>
      <c r="XB52" s="107"/>
      <c r="XC52" s="107"/>
      <c r="XD52" s="107"/>
      <c r="XE52" s="107"/>
      <c r="XF52" s="107"/>
      <c r="XG52" s="107"/>
      <c r="XH52" s="107"/>
      <c r="XI52" s="107"/>
      <c r="XJ52" s="107"/>
      <c r="XK52" s="107"/>
      <c r="XL52" s="107"/>
      <c r="XM52" s="107"/>
      <c r="XN52" s="107"/>
      <c r="XO52" s="107"/>
      <c r="XP52" s="107"/>
      <c r="XQ52" s="107"/>
      <c r="XR52" s="107"/>
      <c r="XS52" s="107"/>
      <c r="XT52" s="107"/>
      <c r="XU52" s="107"/>
      <c r="XV52" s="107"/>
      <c r="XW52" s="107"/>
      <c r="XX52" s="107"/>
      <c r="XY52" s="107"/>
      <c r="XZ52" s="107"/>
      <c r="YA52" s="107"/>
      <c r="YB52" s="107"/>
      <c r="YC52" s="107"/>
      <c r="YD52" s="107"/>
      <c r="YE52" s="107"/>
      <c r="YF52" s="107"/>
      <c r="YG52" s="107"/>
      <c r="YH52" s="107"/>
      <c r="YI52" s="107"/>
      <c r="YJ52" s="107"/>
      <c r="YK52" s="107"/>
      <c r="YL52" s="107"/>
      <c r="YM52" s="107"/>
      <c r="YN52" s="107"/>
      <c r="YO52" s="107"/>
      <c r="YP52" s="107"/>
      <c r="YQ52" s="107"/>
      <c r="YR52" s="107"/>
      <c r="YS52" s="107"/>
      <c r="YT52" s="107"/>
      <c r="YU52" s="107"/>
      <c r="YV52" s="107"/>
      <c r="YW52" s="107"/>
      <c r="YX52" s="107"/>
      <c r="YY52" s="107"/>
      <c r="YZ52" s="107"/>
      <c r="ZA52" s="107"/>
      <c r="ZB52" s="107"/>
      <c r="ZC52" s="107"/>
      <c r="ZD52" s="107"/>
      <c r="ZE52" s="107"/>
      <c r="ZF52" s="107"/>
      <c r="ZG52" s="107"/>
      <c r="ZH52" s="107"/>
      <c r="ZI52" s="107"/>
      <c r="ZJ52" s="107"/>
      <c r="ZK52" s="107"/>
      <c r="ZL52" s="107"/>
      <c r="ZM52" s="107"/>
      <c r="ZN52" s="107"/>
      <c r="ZO52" s="107"/>
      <c r="ZP52" s="107"/>
      <c r="ZQ52" s="107"/>
      <c r="ZR52" s="107"/>
      <c r="ZS52" s="107"/>
      <c r="ZT52" s="107"/>
      <c r="ZU52" s="107"/>
      <c r="ZV52" s="107"/>
      <c r="ZW52" s="107"/>
      <c r="ZX52" s="107"/>
      <c r="ZY52" s="107"/>
      <c r="ZZ52" s="107"/>
      <c r="AAA52" s="107"/>
      <c r="AAB52" s="107"/>
      <c r="AAC52" s="107"/>
      <c r="AAD52" s="107"/>
      <c r="AAE52" s="107"/>
      <c r="AAF52" s="107"/>
      <c r="AAG52" s="107"/>
      <c r="AAH52" s="107"/>
      <c r="AAI52" s="107"/>
      <c r="AAJ52" s="107"/>
      <c r="AAK52" s="107"/>
      <c r="AAL52" s="107"/>
      <c r="AAM52" s="107"/>
      <c r="AAN52" s="107"/>
      <c r="AAO52" s="107"/>
      <c r="AAP52" s="107"/>
      <c r="AAQ52" s="107"/>
      <c r="AAR52" s="107"/>
      <c r="AAS52" s="107"/>
      <c r="AAT52" s="107"/>
      <c r="AAU52" s="107"/>
      <c r="AAV52" s="107"/>
      <c r="AAW52" s="107"/>
      <c r="AAX52" s="107"/>
      <c r="AAY52" s="107"/>
      <c r="AAZ52" s="107"/>
      <c r="ABA52" s="107"/>
      <c r="ABB52" s="107"/>
      <c r="ABC52" s="107"/>
      <c r="ABD52" s="107"/>
      <c r="ABE52" s="107"/>
      <c r="ABF52" s="107"/>
      <c r="ABG52" s="107"/>
      <c r="ABH52" s="107"/>
      <c r="ABI52" s="107"/>
      <c r="ABJ52" s="107"/>
      <c r="ABK52" s="107"/>
      <c r="ABL52" s="107"/>
      <c r="ABM52" s="107"/>
      <c r="ABN52" s="107"/>
      <c r="ABO52" s="107"/>
      <c r="ABP52" s="107"/>
    </row>
    <row r="53" spans="21:744" s="108" customFormat="1" ht="14" x14ac:dyDescent="0.15">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c r="IW53" s="107"/>
      <c r="IX53" s="107"/>
      <c r="IY53" s="107"/>
      <c r="IZ53" s="107"/>
      <c r="JA53" s="107"/>
      <c r="JB53" s="107"/>
      <c r="JC53" s="107"/>
      <c r="JD53" s="107"/>
      <c r="JE53" s="107"/>
      <c r="JF53" s="107"/>
      <c r="JG53" s="107"/>
      <c r="JH53" s="107"/>
      <c r="JI53" s="107"/>
      <c r="JJ53" s="107"/>
      <c r="JK53" s="107"/>
      <c r="JL53" s="107"/>
      <c r="JM53" s="107"/>
      <c r="JN53" s="107"/>
      <c r="JO53" s="107"/>
      <c r="JP53" s="107"/>
      <c r="JQ53" s="107"/>
      <c r="JR53" s="107"/>
      <c r="JS53" s="107"/>
      <c r="JT53" s="107"/>
      <c r="JU53" s="107"/>
      <c r="JV53" s="107"/>
      <c r="JW53" s="107"/>
      <c r="JX53" s="107"/>
      <c r="JY53" s="107"/>
      <c r="JZ53" s="107"/>
      <c r="KA53" s="107"/>
      <c r="KB53" s="107"/>
      <c r="KC53" s="107"/>
      <c r="KD53" s="107"/>
      <c r="KE53" s="107"/>
      <c r="KF53" s="107"/>
      <c r="KG53" s="107"/>
      <c r="KH53" s="107"/>
      <c r="KI53" s="107"/>
      <c r="KJ53" s="107"/>
      <c r="KK53" s="107"/>
      <c r="KL53" s="107"/>
      <c r="KM53" s="107"/>
      <c r="KN53" s="107"/>
      <c r="KO53" s="107"/>
      <c r="KP53" s="107"/>
      <c r="KQ53" s="107"/>
      <c r="KR53" s="107"/>
      <c r="KS53" s="107"/>
      <c r="KT53" s="107"/>
      <c r="KU53" s="107"/>
      <c r="KV53" s="107"/>
      <c r="KW53" s="107"/>
      <c r="KX53" s="107"/>
      <c r="KY53" s="107"/>
      <c r="KZ53" s="107"/>
      <c r="LA53" s="107"/>
      <c r="LB53" s="107"/>
      <c r="LC53" s="107"/>
      <c r="LD53" s="107"/>
      <c r="LE53" s="107"/>
      <c r="LF53" s="107"/>
      <c r="LG53" s="107"/>
      <c r="LH53" s="107"/>
      <c r="LI53" s="107"/>
      <c r="LJ53" s="107"/>
      <c r="LK53" s="107"/>
      <c r="LL53" s="107"/>
      <c r="LM53" s="107"/>
      <c r="LN53" s="107"/>
      <c r="LO53" s="107"/>
      <c r="LP53" s="107"/>
      <c r="LQ53" s="107"/>
      <c r="LR53" s="107"/>
      <c r="LS53" s="107"/>
      <c r="LT53" s="107"/>
      <c r="LU53" s="107"/>
      <c r="LV53" s="107"/>
      <c r="LW53" s="107"/>
      <c r="LX53" s="107"/>
      <c r="LY53" s="107"/>
      <c r="LZ53" s="107"/>
      <c r="MA53" s="107"/>
      <c r="MB53" s="107"/>
      <c r="MC53" s="107"/>
      <c r="MD53" s="107"/>
      <c r="ME53" s="107"/>
      <c r="MF53" s="107"/>
      <c r="MG53" s="107"/>
      <c r="MH53" s="107"/>
      <c r="MI53" s="107"/>
      <c r="MJ53" s="107"/>
      <c r="MK53" s="107"/>
      <c r="ML53" s="107"/>
      <c r="MM53" s="107"/>
      <c r="MN53" s="107"/>
      <c r="MO53" s="107"/>
      <c r="MP53" s="107"/>
      <c r="MQ53" s="107"/>
      <c r="MR53" s="107"/>
      <c r="MS53" s="107"/>
      <c r="MT53" s="107"/>
      <c r="MU53" s="107"/>
      <c r="MV53" s="107"/>
      <c r="MW53" s="107"/>
      <c r="MX53" s="107"/>
      <c r="MY53" s="107"/>
      <c r="MZ53" s="107"/>
      <c r="NA53" s="107"/>
      <c r="NB53" s="107"/>
      <c r="NC53" s="107"/>
      <c r="ND53" s="107"/>
      <c r="NE53" s="107"/>
      <c r="NF53" s="107"/>
      <c r="NG53" s="107"/>
      <c r="NH53" s="107"/>
      <c r="NI53" s="107"/>
      <c r="NJ53" s="107"/>
      <c r="NK53" s="107"/>
      <c r="NL53" s="107"/>
      <c r="NM53" s="107"/>
      <c r="NN53" s="107"/>
      <c r="NO53" s="107"/>
      <c r="NP53" s="107"/>
      <c r="NQ53" s="107"/>
      <c r="NR53" s="107"/>
      <c r="NS53" s="107"/>
      <c r="NT53" s="107"/>
      <c r="NU53" s="107"/>
      <c r="NV53" s="107"/>
      <c r="NW53" s="107"/>
      <c r="NX53" s="107"/>
      <c r="NY53" s="107"/>
      <c r="NZ53" s="107"/>
      <c r="OA53" s="107"/>
      <c r="OB53" s="107"/>
      <c r="OC53" s="107"/>
      <c r="OD53" s="107"/>
      <c r="OE53" s="107"/>
      <c r="OF53" s="107"/>
      <c r="OG53" s="107"/>
      <c r="OH53" s="107"/>
      <c r="OI53" s="107"/>
      <c r="OJ53" s="107"/>
      <c r="OK53" s="107"/>
      <c r="OL53" s="107"/>
      <c r="OM53" s="107"/>
      <c r="ON53" s="107"/>
      <c r="OO53" s="107"/>
      <c r="OP53" s="107"/>
      <c r="OQ53" s="107"/>
      <c r="OR53" s="107"/>
      <c r="OS53" s="107"/>
      <c r="OT53" s="107"/>
      <c r="OU53" s="107"/>
      <c r="OV53" s="107"/>
      <c r="OW53" s="107"/>
      <c r="OX53" s="107"/>
      <c r="OY53" s="107"/>
      <c r="OZ53" s="107"/>
      <c r="PA53" s="107"/>
      <c r="PB53" s="107"/>
      <c r="PC53" s="107"/>
      <c r="PD53" s="107"/>
      <c r="PE53" s="107"/>
      <c r="PF53" s="107"/>
      <c r="PG53" s="107"/>
      <c r="PH53" s="107"/>
      <c r="PI53" s="107"/>
      <c r="PJ53" s="107"/>
      <c r="PK53" s="107"/>
      <c r="PL53" s="107"/>
      <c r="PM53" s="107"/>
      <c r="PN53" s="107"/>
      <c r="PO53" s="107"/>
      <c r="PP53" s="107"/>
      <c r="PQ53" s="107"/>
      <c r="PR53" s="107"/>
      <c r="PS53" s="107"/>
      <c r="PT53" s="107"/>
      <c r="PU53" s="107"/>
      <c r="PV53" s="107"/>
      <c r="PW53" s="107"/>
      <c r="PX53" s="107"/>
      <c r="PY53" s="107"/>
      <c r="PZ53" s="107"/>
      <c r="QA53" s="107"/>
      <c r="QB53" s="107"/>
      <c r="QC53" s="107"/>
      <c r="QD53" s="107"/>
      <c r="QE53" s="107"/>
      <c r="QF53" s="107"/>
      <c r="QG53" s="107"/>
      <c r="QH53" s="107"/>
      <c r="QI53" s="107"/>
      <c r="QJ53" s="107"/>
      <c r="QK53" s="107"/>
      <c r="QL53" s="107"/>
      <c r="QM53" s="107"/>
      <c r="QN53" s="107"/>
      <c r="QO53" s="107"/>
      <c r="QP53" s="107"/>
      <c r="QQ53" s="107"/>
      <c r="QR53" s="107"/>
      <c r="QS53" s="107"/>
      <c r="QT53" s="107"/>
      <c r="QU53" s="107"/>
      <c r="QV53" s="107"/>
      <c r="QW53" s="107"/>
      <c r="QX53" s="107"/>
      <c r="QY53" s="107"/>
      <c r="QZ53" s="107"/>
      <c r="RA53" s="107"/>
      <c r="RB53" s="107"/>
      <c r="RC53" s="107"/>
      <c r="RD53" s="107"/>
      <c r="RE53" s="107"/>
      <c r="RF53" s="107"/>
      <c r="RG53" s="107"/>
      <c r="RH53" s="107"/>
      <c r="RI53" s="107"/>
      <c r="RJ53" s="107"/>
      <c r="RK53" s="107"/>
      <c r="RL53" s="107"/>
      <c r="RM53" s="107"/>
      <c r="RN53" s="107"/>
      <c r="RO53" s="107"/>
      <c r="RP53" s="107"/>
      <c r="RQ53" s="107"/>
      <c r="RR53" s="107"/>
      <c r="RS53" s="107"/>
      <c r="RT53" s="107"/>
      <c r="RU53" s="107"/>
      <c r="RV53" s="107"/>
      <c r="RW53" s="107"/>
      <c r="RX53" s="107"/>
      <c r="RY53" s="107"/>
      <c r="RZ53" s="107"/>
      <c r="SA53" s="107"/>
      <c r="SB53" s="107"/>
      <c r="SC53" s="107"/>
      <c r="SD53" s="107"/>
      <c r="SE53" s="107"/>
      <c r="SF53" s="107"/>
      <c r="SG53" s="107"/>
      <c r="SH53" s="107"/>
      <c r="SI53" s="107"/>
      <c r="SJ53" s="107"/>
      <c r="SK53" s="107"/>
      <c r="SL53" s="107"/>
      <c r="SM53" s="107"/>
      <c r="SN53" s="107"/>
      <c r="SO53" s="107"/>
      <c r="SP53" s="107"/>
      <c r="SQ53" s="107"/>
      <c r="SR53" s="107"/>
      <c r="SS53" s="107"/>
      <c r="ST53" s="107"/>
      <c r="SU53" s="107"/>
      <c r="SV53" s="107"/>
      <c r="SW53" s="107"/>
      <c r="SX53" s="107"/>
      <c r="SY53" s="107"/>
      <c r="SZ53" s="107"/>
      <c r="TA53" s="107"/>
      <c r="TB53" s="107"/>
      <c r="TC53" s="107"/>
      <c r="TD53" s="107"/>
      <c r="TE53" s="107"/>
      <c r="TF53" s="107"/>
      <c r="TG53" s="107"/>
      <c r="TH53" s="107"/>
      <c r="TI53" s="107"/>
      <c r="TJ53" s="107"/>
      <c r="TK53" s="107"/>
      <c r="TL53" s="107"/>
      <c r="TM53" s="107"/>
      <c r="TN53" s="107"/>
      <c r="TO53" s="107"/>
      <c r="TP53" s="107"/>
      <c r="TQ53" s="107"/>
      <c r="TR53" s="107"/>
      <c r="TS53" s="107"/>
      <c r="TT53" s="107"/>
      <c r="TU53" s="107"/>
      <c r="TV53" s="107"/>
      <c r="TW53" s="107"/>
      <c r="TX53" s="107"/>
      <c r="TY53" s="107"/>
      <c r="TZ53" s="107"/>
      <c r="UA53" s="107"/>
      <c r="UB53" s="107"/>
      <c r="UC53" s="107"/>
      <c r="UD53" s="107"/>
      <c r="UE53" s="107"/>
      <c r="UF53" s="107"/>
      <c r="UG53" s="107"/>
      <c r="UH53" s="107"/>
      <c r="UI53" s="107"/>
      <c r="UJ53" s="107"/>
      <c r="UK53" s="107"/>
      <c r="UL53" s="107"/>
      <c r="UM53" s="107"/>
      <c r="UN53" s="107"/>
      <c r="UO53" s="107"/>
      <c r="UP53" s="107"/>
      <c r="UQ53" s="107"/>
      <c r="UR53" s="107"/>
      <c r="US53" s="107"/>
      <c r="UT53" s="107"/>
      <c r="UU53" s="107"/>
      <c r="UV53" s="107"/>
      <c r="UW53" s="107"/>
      <c r="UX53" s="107"/>
      <c r="UY53" s="107"/>
      <c r="UZ53" s="107"/>
      <c r="VA53" s="107"/>
      <c r="VB53" s="107"/>
      <c r="VC53" s="107"/>
      <c r="VD53" s="107"/>
      <c r="VE53" s="107"/>
      <c r="VF53" s="107"/>
      <c r="VG53" s="107"/>
      <c r="VH53" s="107"/>
      <c r="VI53" s="107"/>
      <c r="VJ53" s="107"/>
      <c r="VK53" s="107"/>
      <c r="VL53" s="107"/>
      <c r="VM53" s="107"/>
      <c r="VN53" s="107"/>
      <c r="VO53" s="107"/>
      <c r="VP53" s="107"/>
      <c r="VQ53" s="107"/>
      <c r="VR53" s="107"/>
      <c r="VS53" s="107"/>
      <c r="VT53" s="107"/>
      <c r="VU53" s="107"/>
      <c r="VV53" s="107"/>
      <c r="VW53" s="107"/>
      <c r="VX53" s="107"/>
      <c r="VY53" s="107"/>
      <c r="VZ53" s="107"/>
      <c r="WA53" s="107"/>
      <c r="WB53" s="107"/>
      <c r="WC53" s="107"/>
      <c r="WD53" s="107"/>
      <c r="WE53" s="107"/>
      <c r="WF53" s="107"/>
      <c r="WG53" s="107"/>
      <c r="WH53" s="107"/>
      <c r="WI53" s="107"/>
      <c r="WJ53" s="107"/>
      <c r="WK53" s="107"/>
      <c r="WL53" s="107"/>
      <c r="WM53" s="107"/>
      <c r="WN53" s="107"/>
      <c r="WO53" s="107"/>
      <c r="WP53" s="107"/>
      <c r="WQ53" s="107"/>
      <c r="WR53" s="107"/>
      <c r="WS53" s="107"/>
      <c r="WT53" s="107"/>
      <c r="WU53" s="107"/>
      <c r="WV53" s="107"/>
      <c r="WW53" s="107"/>
      <c r="WX53" s="107"/>
      <c r="WY53" s="107"/>
      <c r="WZ53" s="107"/>
      <c r="XA53" s="107"/>
      <c r="XB53" s="107"/>
      <c r="XC53" s="107"/>
      <c r="XD53" s="107"/>
      <c r="XE53" s="107"/>
      <c r="XF53" s="107"/>
      <c r="XG53" s="107"/>
      <c r="XH53" s="107"/>
      <c r="XI53" s="107"/>
      <c r="XJ53" s="107"/>
      <c r="XK53" s="107"/>
      <c r="XL53" s="107"/>
      <c r="XM53" s="107"/>
      <c r="XN53" s="107"/>
      <c r="XO53" s="107"/>
      <c r="XP53" s="107"/>
      <c r="XQ53" s="107"/>
      <c r="XR53" s="107"/>
      <c r="XS53" s="107"/>
      <c r="XT53" s="107"/>
      <c r="XU53" s="107"/>
      <c r="XV53" s="107"/>
      <c r="XW53" s="107"/>
      <c r="XX53" s="107"/>
      <c r="XY53" s="107"/>
      <c r="XZ53" s="107"/>
      <c r="YA53" s="107"/>
      <c r="YB53" s="107"/>
      <c r="YC53" s="107"/>
      <c r="YD53" s="107"/>
      <c r="YE53" s="107"/>
      <c r="YF53" s="107"/>
      <c r="YG53" s="107"/>
      <c r="YH53" s="107"/>
      <c r="YI53" s="107"/>
      <c r="YJ53" s="107"/>
      <c r="YK53" s="107"/>
      <c r="YL53" s="107"/>
      <c r="YM53" s="107"/>
      <c r="YN53" s="107"/>
      <c r="YO53" s="107"/>
      <c r="YP53" s="107"/>
      <c r="YQ53" s="107"/>
      <c r="YR53" s="107"/>
      <c r="YS53" s="107"/>
      <c r="YT53" s="107"/>
      <c r="YU53" s="107"/>
      <c r="YV53" s="107"/>
      <c r="YW53" s="107"/>
      <c r="YX53" s="107"/>
      <c r="YY53" s="107"/>
      <c r="YZ53" s="107"/>
      <c r="ZA53" s="107"/>
      <c r="ZB53" s="107"/>
      <c r="ZC53" s="107"/>
      <c r="ZD53" s="107"/>
      <c r="ZE53" s="107"/>
      <c r="ZF53" s="107"/>
      <c r="ZG53" s="107"/>
      <c r="ZH53" s="107"/>
      <c r="ZI53" s="107"/>
      <c r="ZJ53" s="107"/>
      <c r="ZK53" s="107"/>
      <c r="ZL53" s="107"/>
      <c r="ZM53" s="107"/>
      <c r="ZN53" s="107"/>
      <c r="ZO53" s="107"/>
      <c r="ZP53" s="107"/>
      <c r="ZQ53" s="107"/>
      <c r="ZR53" s="107"/>
      <c r="ZS53" s="107"/>
      <c r="ZT53" s="107"/>
      <c r="ZU53" s="107"/>
      <c r="ZV53" s="107"/>
      <c r="ZW53" s="107"/>
      <c r="ZX53" s="107"/>
      <c r="ZY53" s="107"/>
      <c r="ZZ53" s="107"/>
      <c r="AAA53" s="107"/>
      <c r="AAB53" s="107"/>
      <c r="AAC53" s="107"/>
      <c r="AAD53" s="107"/>
      <c r="AAE53" s="107"/>
      <c r="AAF53" s="107"/>
      <c r="AAG53" s="107"/>
      <c r="AAH53" s="107"/>
      <c r="AAI53" s="107"/>
      <c r="AAJ53" s="107"/>
      <c r="AAK53" s="107"/>
      <c r="AAL53" s="107"/>
      <c r="AAM53" s="107"/>
      <c r="AAN53" s="107"/>
      <c r="AAO53" s="107"/>
      <c r="AAP53" s="107"/>
      <c r="AAQ53" s="107"/>
      <c r="AAR53" s="107"/>
      <c r="AAS53" s="107"/>
      <c r="AAT53" s="107"/>
      <c r="AAU53" s="107"/>
      <c r="AAV53" s="107"/>
      <c r="AAW53" s="107"/>
      <c r="AAX53" s="107"/>
      <c r="AAY53" s="107"/>
      <c r="AAZ53" s="107"/>
      <c r="ABA53" s="107"/>
      <c r="ABB53" s="107"/>
      <c r="ABC53" s="107"/>
      <c r="ABD53" s="107"/>
      <c r="ABE53" s="107"/>
      <c r="ABF53" s="107"/>
      <c r="ABG53" s="107"/>
      <c r="ABH53" s="107"/>
      <c r="ABI53" s="107"/>
      <c r="ABJ53" s="107"/>
      <c r="ABK53" s="107"/>
      <c r="ABL53" s="107"/>
      <c r="ABM53" s="107"/>
      <c r="ABN53" s="107"/>
      <c r="ABO53" s="107"/>
      <c r="ABP53" s="107"/>
    </row>
    <row r="54" spans="21:744" s="108" customFormat="1" ht="14" x14ac:dyDescent="0.15">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c r="IW54" s="107"/>
      <c r="IX54" s="107"/>
      <c r="IY54" s="107"/>
      <c r="IZ54" s="107"/>
      <c r="JA54" s="107"/>
      <c r="JB54" s="107"/>
      <c r="JC54" s="107"/>
      <c r="JD54" s="107"/>
      <c r="JE54" s="107"/>
      <c r="JF54" s="107"/>
      <c r="JG54" s="107"/>
      <c r="JH54" s="107"/>
      <c r="JI54" s="107"/>
      <c r="JJ54" s="107"/>
      <c r="JK54" s="107"/>
      <c r="JL54" s="107"/>
      <c r="JM54" s="107"/>
      <c r="JN54" s="107"/>
      <c r="JO54" s="107"/>
      <c r="JP54" s="107"/>
      <c r="JQ54" s="107"/>
      <c r="JR54" s="107"/>
      <c r="JS54" s="107"/>
      <c r="JT54" s="107"/>
      <c r="JU54" s="107"/>
      <c r="JV54" s="107"/>
      <c r="JW54" s="107"/>
      <c r="JX54" s="107"/>
      <c r="JY54" s="107"/>
      <c r="JZ54" s="107"/>
      <c r="KA54" s="107"/>
      <c r="KB54" s="107"/>
      <c r="KC54" s="107"/>
      <c r="KD54" s="107"/>
      <c r="KE54" s="107"/>
      <c r="KF54" s="107"/>
      <c r="KG54" s="107"/>
      <c r="KH54" s="107"/>
      <c r="KI54" s="107"/>
      <c r="KJ54" s="107"/>
      <c r="KK54" s="107"/>
      <c r="KL54" s="107"/>
      <c r="KM54" s="107"/>
      <c r="KN54" s="107"/>
      <c r="KO54" s="107"/>
      <c r="KP54" s="107"/>
      <c r="KQ54" s="107"/>
      <c r="KR54" s="107"/>
      <c r="KS54" s="107"/>
      <c r="KT54" s="107"/>
      <c r="KU54" s="107"/>
      <c r="KV54" s="107"/>
      <c r="KW54" s="107"/>
      <c r="KX54" s="107"/>
      <c r="KY54" s="107"/>
      <c r="KZ54" s="107"/>
      <c r="LA54" s="107"/>
      <c r="LB54" s="107"/>
      <c r="LC54" s="107"/>
      <c r="LD54" s="107"/>
      <c r="LE54" s="107"/>
      <c r="LF54" s="107"/>
      <c r="LG54" s="107"/>
      <c r="LH54" s="107"/>
      <c r="LI54" s="107"/>
      <c r="LJ54" s="107"/>
      <c r="LK54" s="107"/>
      <c r="LL54" s="107"/>
      <c r="LM54" s="107"/>
      <c r="LN54" s="107"/>
      <c r="LO54" s="107"/>
      <c r="LP54" s="107"/>
      <c r="LQ54" s="107"/>
      <c r="LR54" s="107"/>
      <c r="LS54" s="107"/>
      <c r="LT54" s="107"/>
      <c r="LU54" s="107"/>
      <c r="LV54" s="107"/>
      <c r="LW54" s="107"/>
      <c r="LX54" s="107"/>
      <c r="LY54" s="107"/>
      <c r="LZ54" s="107"/>
      <c r="MA54" s="107"/>
      <c r="MB54" s="107"/>
      <c r="MC54" s="107"/>
      <c r="MD54" s="107"/>
      <c r="ME54" s="107"/>
      <c r="MF54" s="107"/>
      <c r="MG54" s="107"/>
      <c r="MH54" s="107"/>
      <c r="MI54" s="107"/>
      <c r="MJ54" s="107"/>
      <c r="MK54" s="107"/>
      <c r="ML54" s="107"/>
      <c r="MM54" s="107"/>
      <c r="MN54" s="107"/>
      <c r="MO54" s="107"/>
      <c r="MP54" s="107"/>
      <c r="MQ54" s="107"/>
      <c r="MR54" s="107"/>
      <c r="MS54" s="107"/>
      <c r="MT54" s="107"/>
      <c r="MU54" s="107"/>
      <c r="MV54" s="107"/>
      <c r="MW54" s="107"/>
      <c r="MX54" s="107"/>
      <c r="MY54" s="107"/>
      <c r="MZ54" s="107"/>
      <c r="NA54" s="107"/>
      <c r="NB54" s="107"/>
      <c r="NC54" s="107"/>
      <c r="ND54" s="107"/>
      <c r="NE54" s="107"/>
      <c r="NF54" s="107"/>
      <c r="NG54" s="107"/>
      <c r="NH54" s="107"/>
      <c r="NI54" s="107"/>
      <c r="NJ54" s="107"/>
      <c r="NK54" s="107"/>
      <c r="NL54" s="107"/>
      <c r="NM54" s="107"/>
      <c r="NN54" s="107"/>
      <c r="NO54" s="107"/>
      <c r="NP54" s="107"/>
      <c r="NQ54" s="107"/>
      <c r="NR54" s="107"/>
      <c r="NS54" s="107"/>
      <c r="NT54" s="107"/>
      <c r="NU54" s="107"/>
      <c r="NV54" s="107"/>
      <c r="NW54" s="107"/>
      <c r="NX54" s="107"/>
      <c r="NY54" s="107"/>
      <c r="NZ54" s="107"/>
      <c r="OA54" s="107"/>
      <c r="OB54" s="107"/>
      <c r="OC54" s="107"/>
      <c r="OD54" s="107"/>
      <c r="OE54" s="107"/>
      <c r="OF54" s="107"/>
      <c r="OG54" s="107"/>
      <c r="OH54" s="107"/>
      <c r="OI54" s="107"/>
      <c r="OJ54" s="107"/>
      <c r="OK54" s="107"/>
      <c r="OL54" s="107"/>
      <c r="OM54" s="107"/>
      <c r="ON54" s="107"/>
      <c r="OO54" s="107"/>
      <c r="OP54" s="107"/>
      <c r="OQ54" s="107"/>
      <c r="OR54" s="107"/>
      <c r="OS54" s="107"/>
      <c r="OT54" s="107"/>
      <c r="OU54" s="107"/>
      <c r="OV54" s="107"/>
      <c r="OW54" s="107"/>
      <c r="OX54" s="107"/>
      <c r="OY54" s="107"/>
      <c r="OZ54" s="107"/>
      <c r="PA54" s="107"/>
      <c r="PB54" s="107"/>
      <c r="PC54" s="107"/>
      <c r="PD54" s="107"/>
      <c r="PE54" s="107"/>
      <c r="PF54" s="107"/>
      <c r="PG54" s="107"/>
      <c r="PH54" s="107"/>
      <c r="PI54" s="107"/>
      <c r="PJ54" s="107"/>
      <c r="PK54" s="107"/>
      <c r="PL54" s="107"/>
      <c r="PM54" s="107"/>
      <c r="PN54" s="107"/>
      <c r="PO54" s="107"/>
      <c r="PP54" s="107"/>
      <c r="PQ54" s="107"/>
      <c r="PR54" s="107"/>
      <c r="PS54" s="107"/>
      <c r="PT54" s="107"/>
      <c r="PU54" s="107"/>
      <c r="PV54" s="107"/>
      <c r="PW54" s="107"/>
      <c r="PX54" s="107"/>
      <c r="PY54" s="107"/>
      <c r="PZ54" s="107"/>
      <c r="QA54" s="107"/>
      <c r="QB54" s="107"/>
      <c r="QC54" s="107"/>
      <c r="QD54" s="107"/>
      <c r="QE54" s="107"/>
      <c r="QF54" s="107"/>
      <c r="QG54" s="107"/>
      <c r="QH54" s="107"/>
      <c r="QI54" s="107"/>
      <c r="QJ54" s="107"/>
      <c r="QK54" s="107"/>
      <c r="QL54" s="107"/>
      <c r="QM54" s="107"/>
      <c r="QN54" s="107"/>
      <c r="QO54" s="107"/>
      <c r="QP54" s="107"/>
      <c r="QQ54" s="107"/>
      <c r="QR54" s="107"/>
      <c r="QS54" s="107"/>
      <c r="QT54" s="107"/>
      <c r="QU54" s="107"/>
      <c r="QV54" s="107"/>
      <c r="QW54" s="107"/>
      <c r="QX54" s="107"/>
      <c r="QY54" s="107"/>
      <c r="QZ54" s="107"/>
      <c r="RA54" s="107"/>
      <c r="RB54" s="107"/>
      <c r="RC54" s="107"/>
      <c r="RD54" s="107"/>
      <c r="RE54" s="107"/>
      <c r="RF54" s="107"/>
      <c r="RG54" s="107"/>
      <c r="RH54" s="107"/>
      <c r="RI54" s="107"/>
      <c r="RJ54" s="107"/>
      <c r="RK54" s="107"/>
      <c r="RL54" s="107"/>
      <c r="RM54" s="107"/>
      <c r="RN54" s="107"/>
      <c r="RO54" s="107"/>
      <c r="RP54" s="107"/>
      <c r="RQ54" s="107"/>
      <c r="RR54" s="107"/>
      <c r="RS54" s="107"/>
      <c r="RT54" s="107"/>
      <c r="RU54" s="107"/>
      <c r="RV54" s="107"/>
      <c r="RW54" s="107"/>
      <c r="RX54" s="107"/>
      <c r="RY54" s="107"/>
      <c r="RZ54" s="107"/>
      <c r="SA54" s="107"/>
      <c r="SB54" s="107"/>
      <c r="SC54" s="107"/>
      <c r="SD54" s="107"/>
      <c r="SE54" s="107"/>
      <c r="SF54" s="107"/>
      <c r="SG54" s="107"/>
      <c r="SH54" s="107"/>
      <c r="SI54" s="107"/>
      <c r="SJ54" s="107"/>
      <c r="SK54" s="107"/>
      <c r="SL54" s="107"/>
      <c r="SM54" s="107"/>
      <c r="SN54" s="107"/>
      <c r="SO54" s="107"/>
      <c r="SP54" s="107"/>
      <c r="SQ54" s="107"/>
      <c r="SR54" s="107"/>
      <c r="SS54" s="107"/>
      <c r="ST54" s="107"/>
      <c r="SU54" s="107"/>
      <c r="SV54" s="107"/>
      <c r="SW54" s="107"/>
      <c r="SX54" s="107"/>
      <c r="SY54" s="107"/>
      <c r="SZ54" s="107"/>
      <c r="TA54" s="107"/>
      <c r="TB54" s="107"/>
      <c r="TC54" s="107"/>
      <c r="TD54" s="107"/>
      <c r="TE54" s="107"/>
      <c r="TF54" s="107"/>
      <c r="TG54" s="107"/>
      <c r="TH54" s="107"/>
      <c r="TI54" s="107"/>
      <c r="TJ54" s="107"/>
      <c r="TK54" s="107"/>
      <c r="TL54" s="107"/>
      <c r="TM54" s="107"/>
      <c r="TN54" s="107"/>
      <c r="TO54" s="107"/>
      <c r="TP54" s="107"/>
      <c r="TQ54" s="107"/>
      <c r="TR54" s="107"/>
      <c r="TS54" s="107"/>
      <c r="TT54" s="107"/>
      <c r="TU54" s="107"/>
      <c r="TV54" s="107"/>
      <c r="TW54" s="107"/>
      <c r="TX54" s="107"/>
      <c r="TY54" s="107"/>
      <c r="TZ54" s="107"/>
      <c r="UA54" s="107"/>
      <c r="UB54" s="107"/>
      <c r="UC54" s="107"/>
      <c r="UD54" s="107"/>
      <c r="UE54" s="107"/>
      <c r="UF54" s="107"/>
      <c r="UG54" s="107"/>
      <c r="UH54" s="107"/>
      <c r="UI54" s="107"/>
      <c r="UJ54" s="107"/>
      <c r="UK54" s="107"/>
      <c r="UL54" s="107"/>
      <c r="UM54" s="107"/>
      <c r="UN54" s="107"/>
      <c r="UO54" s="107"/>
      <c r="UP54" s="107"/>
      <c r="UQ54" s="107"/>
      <c r="UR54" s="107"/>
      <c r="US54" s="107"/>
      <c r="UT54" s="107"/>
      <c r="UU54" s="107"/>
      <c r="UV54" s="107"/>
      <c r="UW54" s="107"/>
      <c r="UX54" s="107"/>
      <c r="UY54" s="107"/>
      <c r="UZ54" s="107"/>
      <c r="VA54" s="107"/>
      <c r="VB54" s="107"/>
      <c r="VC54" s="107"/>
      <c r="VD54" s="107"/>
      <c r="VE54" s="107"/>
      <c r="VF54" s="107"/>
      <c r="VG54" s="107"/>
      <c r="VH54" s="107"/>
      <c r="VI54" s="107"/>
      <c r="VJ54" s="107"/>
      <c r="VK54" s="107"/>
      <c r="VL54" s="107"/>
      <c r="VM54" s="107"/>
      <c r="VN54" s="107"/>
      <c r="VO54" s="107"/>
      <c r="VP54" s="107"/>
      <c r="VQ54" s="107"/>
      <c r="VR54" s="107"/>
      <c r="VS54" s="107"/>
      <c r="VT54" s="107"/>
      <c r="VU54" s="107"/>
      <c r="VV54" s="107"/>
      <c r="VW54" s="107"/>
      <c r="VX54" s="107"/>
      <c r="VY54" s="107"/>
      <c r="VZ54" s="107"/>
      <c r="WA54" s="107"/>
      <c r="WB54" s="107"/>
      <c r="WC54" s="107"/>
      <c r="WD54" s="107"/>
      <c r="WE54" s="107"/>
      <c r="WF54" s="107"/>
      <c r="WG54" s="107"/>
      <c r="WH54" s="107"/>
      <c r="WI54" s="107"/>
      <c r="WJ54" s="107"/>
      <c r="WK54" s="107"/>
      <c r="WL54" s="107"/>
      <c r="WM54" s="107"/>
      <c r="WN54" s="107"/>
      <c r="WO54" s="107"/>
      <c r="WP54" s="107"/>
      <c r="WQ54" s="107"/>
      <c r="WR54" s="107"/>
      <c r="WS54" s="107"/>
      <c r="WT54" s="107"/>
      <c r="WU54" s="107"/>
      <c r="WV54" s="107"/>
      <c r="WW54" s="107"/>
      <c r="WX54" s="107"/>
      <c r="WY54" s="107"/>
      <c r="WZ54" s="107"/>
      <c r="XA54" s="107"/>
      <c r="XB54" s="107"/>
      <c r="XC54" s="107"/>
      <c r="XD54" s="107"/>
      <c r="XE54" s="107"/>
      <c r="XF54" s="107"/>
      <c r="XG54" s="107"/>
      <c r="XH54" s="107"/>
      <c r="XI54" s="107"/>
      <c r="XJ54" s="107"/>
      <c r="XK54" s="107"/>
      <c r="XL54" s="107"/>
      <c r="XM54" s="107"/>
      <c r="XN54" s="107"/>
      <c r="XO54" s="107"/>
      <c r="XP54" s="107"/>
      <c r="XQ54" s="107"/>
      <c r="XR54" s="107"/>
      <c r="XS54" s="107"/>
      <c r="XT54" s="107"/>
      <c r="XU54" s="107"/>
      <c r="XV54" s="107"/>
      <c r="XW54" s="107"/>
      <c r="XX54" s="107"/>
      <c r="XY54" s="107"/>
      <c r="XZ54" s="107"/>
      <c r="YA54" s="107"/>
      <c r="YB54" s="107"/>
      <c r="YC54" s="107"/>
      <c r="YD54" s="107"/>
      <c r="YE54" s="107"/>
      <c r="YF54" s="107"/>
      <c r="YG54" s="107"/>
      <c r="YH54" s="107"/>
      <c r="YI54" s="107"/>
      <c r="YJ54" s="107"/>
      <c r="YK54" s="107"/>
      <c r="YL54" s="107"/>
      <c r="YM54" s="107"/>
      <c r="YN54" s="107"/>
      <c r="YO54" s="107"/>
      <c r="YP54" s="107"/>
      <c r="YQ54" s="107"/>
      <c r="YR54" s="107"/>
      <c r="YS54" s="107"/>
      <c r="YT54" s="107"/>
      <c r="YU54" s="107"/>
      <c r="YV54" s="107"/>
      <c r="YW54" s="107"/>
      <c r="YX54" s="107"/>
      <c r="YY54" s="107"/>
      <c r="YZ54" s="107"/>
      <c r="ZA54" s="107"/>
      <c r="ZB54" s="107"/>
      <c r="ZC54" s="107"/>
      <c r="ZD54" s="107"/>
      <c r="ZE54" s="107"/>
      <c r="ZF54" s="107"/>
      <c r="ZG54" s="107"/>
      <c r="ZH54" s="107"/>
      <c r="ZI54" s="107"/>
      <c r="ZJ54" s="107"/>
      <c r="ZK54" s="107"/>
      <c r="ZL54" s="107"/>
      <c r="ZM54" s="107"/>
      <c r="ZN54" s="107"/>
      <c r="ZO54" s="107"/>
      <c r="ZP54" s="107"/>
      <c r="ZQ54" s="107"/>
      <c r="ZR54" s="107"/>
      <c r="ZS54" s="107"/>
      <c r="ZT54" s="107"/>
      <c r="ZU54" s="107"/>
      <c r="ZV54" s="107"/>
      <c r="ZW54" s="107"/>
      <c r="ZX54" s="107"/>
      <c r="ZY54" s="107"/>
      <c r="ZZ54" s="107"/>
      <c r="AAA54" s="107"/>
      <c r="AAB54" s="107"/>
      <c r="AAC54" s="107"/>
      <c r="AAD54" s="107"/>
      <c r="AAE54" s="107"/>
      <c r="AAF54" s="107"/>
      <c r="AAG54" s="107"/>
      <c r="AAH54" s="107"/>
      <c r="AAI54" s="107"/>
      <c r="AAJ54" s="107"/>
      <c r="AAK54" s="107"/>
      <c r="AAL54" s="107"/>
      <c r="AAM54" s="107"/>
      <c r="AAN54" s="107"/>
      <c r="AAO54" s="107"/>
      <c r="AAP54" s="107"/>
      <c r="AAQ54" s="107"/>
      <c r="AAR54" s="107"/>
      <c r="AAS54" s="107"/>
      <c r="AAT54" s="107"/>
      <c r="AAU54" s="107"/>
      <c r="AAV54" s="107"/>
      <c r="AAW54" s="107"/>
      <c r="AAX54" s="107"/>
      <c r="AAY54" s="107"/>
      <c r="AAZ54" s="107"/>
      <c r="ABA54" s="107"/>
      <c r="ABB54" s="107"/>
      <c r="ABC54" s="107"/>
      <c r="ABD54" s="107"/>
      <c r="ABE54" s="107"/>
      <c r="ABF54" s="107"/>
      <c r="ABG54" s="107"/>
      <c r="ABH54" s="107"/>
      <c r="ABI54" s="107"/>
      <c r="ABJ54" s="107"/>
      <c r="ABK54" s="107"/>
      <c r="ABL54" s="107"/>
      <c r="ABM54" s="107"/>
      <c r="ABN54" s="107"/>
      <c r="ABO54" s="107"/>
      <c r="ABP54" s="107"/>
    </row>
    <row r="55" spans="21:744" s="108" customFormat="1" ht="14" x14ac:dyDescent="0.15">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c r="IW55" s="107"/>
      <c r="IX55" s="107"/>
      <c r="IY55" s="107"/>
      <c r="IZ55" s="107"/>
      <c r="JA55" s="107"/>
      <c r="JB55" s="107"/>
      <c r="JC55" s="107"/>
      <c r="JD55" s="107"/>
      <c r="JE55" s="107"/>
      <c r="JF55" s="107"/>
      <c r="JG55" s="107"/>
      <c r="JH55" s="107"/>
      <c r="JI55" s="107"/>
      <c r="JJ55" s="107"/>
      <c r="JK55" s="107"/>
      <c r="JL55" s="107"/>
      <c r="JM55" s="107"/>
      <c r="JN55" s="107"/>
      <c r="JO55" s="107"/>
      <c r="JP55" s="107"/>
      <c r="JQ55" s="107"/>
      <c r="JR55" s="107"/>
      <c r="JS55" s="107"/>
      <c r="JT55" s="107"/>
      <c r="JU55" s="107"/>
      <c r="JV55" s="107"/>
      <c r="JW55" s="107"/>
      <c r="JX55" s="107"/>
      <c r="JY55" s="107"/>
      <c r="JZ55" s="107"/>
      <c r="KA55" s="107"/>
      <c r="KB55" s="107"/>
      <c r="KC55" s="107"/>
      <c r="KD55" s="107"/>
      <c r="KE55" s="107"/>
      <c r="KF55" s="107"/>
      <c r="KG55" s="107"/>
      <c r="KH55" s="107"/>
      <c r="KI55" s="107"/>
      <c r="KJ55" s="107"/>
      <c r="KK55" s="107"/>
      <c r="KL55" s="107"/>
      <c r="KM55" s="107"/>
      <c r="KN55" s="107"/>
      <c r="KO55" s="107"/>
      <c r="KP55" s="107"/>
      <c r="KQ55" s="107"/>
      <c r="KR55" s="107"/>
      <c r="KS55" s="107"/>
      <c r="KT55" s="107"/>
      <c r="KU55" s="107"/>
      <c r="KV55" s="107"/>
      <c r="KW55" s="107"/>
      <c r="KX55" s="107"/>
      <c r="KY55" s="107"/>
      <c r="KZ55" s="107"/>
      <c r="LA55" s="107"/>
      <c r="LB55" s="107"/>
      <c r="LC55" s="107"/>
      <c r="LD55" s="107"/>
      <c r="LE55" s="107"/>
      <c r="LF55" s="107"/>
      <c r="LG55" s="107"/>
      <c r="LH55" s="107"/>
      <c r="LI55" s="107"/>
      <c r="LJ55" s="107"/>
      <c r="LK55" s="107"/>
      <c r="LL55" s="107"/>
      <c r="LM55" s="107"/>
      <c r="LN55" s="107"/>
      <c r="LO55" s="107"/>
      <c r="LP55" s="107"/>
      <c r="LQ55" s="107"/>
      <c r="LR55" s="107"/>
      <c r="LS55" s="107"/>
      <c r="LT55" s="107"/>
      <c r="LU55" s="107"/>
      <c r="LV55" s="107"/>
      <c r="LW55" s="107"/>
      <c r="LX55" s="107"/>
      <c r="LY55" s="107"/>
      <c r="LZ55" s="107"/>
      <c r="MA55" s="107"/>
      <c r="MB55" s="107"/>
      <c r="MC55" s="107"/>
      <c r="MD55" s="107"/>
      <c r="ME55" s="107"/>
      <c r="MF55" s="107"/>
      <c r="MG55" s="107"/>
      <c r="MH55" s="107"/>
      <c r="MI55" s="107"/>
      <c r="MJ55" s="107"/>
      <c r="MK55" s="107"/>
      <c r="ML55" s="107"/>
      <c r="MM55" s="107"/>
      <c r="MN55" s="107"/>
      <c r="MO55" s="107"/>
      <c r="MP55" s="107"/>
      <c r="MQ55" s="107"/>
      <c r="MR55" s="107"/>
      <c r="MS55" s="107"/>
      <c r="MT55" s="107"/>
      <c r="MU55" s="107"/>
      <c r="MV55" s="107"/>
      <c r="MW55" s="107"/>
      <c r="MX55" s="107"/>
      <c r="MY55" s="107"/>
      <c r="MZ55" s="107"/>
      <c r="NA55" s="107"/>
      <c r="NB55" s="107"/>
      <c r="NC55" s="107"/>
      <c r="ND55" s="107"/>
      <c r="NE55" s="107"/>
      <c r="NF55" s="107"/>
      <c r="NG55" s="107"/>
      <c r="NH55" s="107"/>
      <c r="NI55" s="107"/>
      <c r="NJ55" s="107"/>
      <c r="NK55" s="107"/>
      <c r="NL55" s="107"/>
      <c r="NM55" s="107"/>
      <c r="NN55" s="107"/>
      <c r="NO55" s="107"/>
      <c r="NP55" s="107"/>
      <c r="NQ55" s="107"/>
      <c r="NR55" s="107"/>
      <c r="NS55" s="107"/>
      <c r="NT55" s="107"/>
      <c r="NU55" s="107"/>
      <c r="NV55" s="107"/>
      <c r="NW55" s="107"/>
      <c r="NX55" s="107"/>
      <c r="NY55" s="107"/>
      <c r="NZ55" s="107"/>
      <c r="OA55" s="107"/>
      <c r="OB55" s="107"/>
      <c r="OC55" s="107"/>
      <c r="OD55" s="107"/>
      <c r="OE55" s="107"/>
      <c r="OF55" s="107"/>
      <c r="OG55" s="107"/>
      <c r="OH55" s="107"/>
      <c r="OI55" s="107"/>
      <c r="OJ55" s="107"/>
      <c r="OK55" s="107"/>
      <c r="OL55" s="107"/>
      <c r="OM55" s="107"/>
      <c r="ON55" s="107"/>
      <c r="OO55" s="107"/>
      <c r="OP55" s="107"/>
      <c r="OQ55" s="107"/>
      <c r="OR55" s="107"/>
      <c r="OS55" s="107"/>
      <c r="OT55" s="107"/>
      <c r="OU55" s="107"/>
      <c r="OV55" s="107"/>
      <c r="OW55" s="107"/>
      <c r="OX55" s="107"/>
      <c r="OY55" s="107"/>
      <c r="OZ55" s="107"/>
      <c r="PA55" s="107"/>
      <c r="PB55" s="107"/>
      <c r="PC55" s="107"/>
      <c r="PD55" s="107"/>
      <c r="PE55" s="107"/>
      <c r="PF55" s="107"/>
      <c r="PG55" s="107"/>
      <c r="PH55" s="107"/>
      <c r="PI55" s="107"/>
      <c r="PJ55" s="107"/>
      <c r="PK55" s="107"/>
      <c r="PL55" s="107"/>
      <c r="PM55" s="107"/>
      <c r="PN55" s="107"/>
      <c r="PO55" s="107"/>
      <c r="PP55" s="107"/>
      <c r="PQ55" s="107"/>
      <c r="PR55" s="107"/>
      <c r="PS55" s="107"/>
      <c r="PT55" s="107"/>
      <c r="PU55" s="107"/>
      <c r="PV55" s="107"/>
      <c r="PW55" s="107"/>
      <c r="PX55" s="107"/>
      <c r="PY55" s="107"/>
      <c r="PZ55" s="107"/>
      <c r="QA55" s="107"/>
      <c r="QB55" s="107"/>
      <c r="QC55" s="107"/>
      <c r="QD55" s="107"/>
      <c r="QE55" s="107"/>
      <c r="QF55" s="107"/>
      <c r="QG55" s="107"/>
      <c r="QH55" s="107"/>
      <c r="QI55" s="107"/>
      <c r="QJ55" s="107"/>
      <c r="QK55" s="107"/>
      <c r="QL55" s="107"/>
      <c r="QM55" s="107"/>
      <c r="QN55" s="107"/>
      <c r="QO55" s="107"/>
      <c r="QP55" s="107"/>
      <c r="QQ55" s="107"/>
      <c r="QR55" s="107"/>
      <c r="QS55" s="107"/>
      <c r="QT55" s="107"/>
      <c r="QU55" s="107"/>
      <c r="QV55" s="107"/>
      <c r="QW55" s="107"/>
      <c r="QX55" s="107"/>
      <c r="QY55" s="107"/>
      <c r="QZ55" s="107"/>
      <c r="RA55" s="107"/>
      <c r="RB55" s="107"/>
      <c r="RC55" s="107"/>
      <c r="RD55" s="107"/>
      <c r="RE55" s="107"/>
      <c r="RF55" s="107"/>
      <c r="RG55" s="107"/>
      <c r="RH55" s="107"/>
      <c r="RI55" s="107"/>
      <c r="RJ55" s="107"/>
      <c r="RK55" s="107"/>
      <c r="RL55" s="107"/>
      <c r="RM55" s="107"/>
      <c r="RN55" s="107"/>
      <c r="RO55" s="107"/>
      <c r="RP55" s="107"/>
      <c r="RQ55" s="107"/>
      <c r="RR55" s="107"/>
      <c r="RS55" s="107"/>
      <c r="RT55" s="107"/>
      <c r="RU55" s="107"/>
      <c r="RV55" s="107"/>
      <c r="RW55" s="107"/>
      <c r="RX55" s="107"/>
      <c r="RY55" s="107"/>
      <c r="RZ55" s="107"/>
      <c r="SA55" s="107"/>
      <c r="SB55" s="107"/>
      <c r="SC55" s="107"/>
      <c r="SD55" s="107"/>
      <c r="SE55" s="107"/>
      <c r="SF55" s="107"/>
      <c r="SG55" s="107"/>
      <c r="SH55" s="107"/>
      <c r="SI55" s="107"/>
      <c r="SJ55" s="107"/>
      <c r="SK55" s="107"/>
      <c r="SL55" s="107"/>
      <c r="SM55" s="107"/>
      <c r="SN55" s="107"/>
      <c r="SO55" s="107"/>
      <c r="SP55" s="107"/>
      <c r="SQ55" s="107"/>
      <c r="SR55" s="107"/>
      <c r="SS55" s="107"/>
      <c r="ST55" s="107"/>
      <c r="SU55" s="107"/>
      <c r="SV55" s="107"/>
      <c r="SW55" s="107"/>
      <c r="SX55" s="107"/>
      <c r="SY55" s="107"/>
      <c r="SZ55" s="107"/>
      <c r="TA55" s="107"/>
      <c r="TB55" s="107"/>
      <c r="TC55" s="107"/>
      <c r="TD55" s="107"/>
      <c r="TE55" s="107"/>
      <c r="TF55" s="107"/>
      <c r="TG55" s="107"/>
      <c r="TH55" s="107"/>
      <c r="TI55" s="107"/>
      <c r="TJ55" s="107"/>
      <c r="TK55" s="107"/>
      <c r="TL55" s="107"/>
      <c r="TM55" s="107"/>
      <c r="TN55" s="107"/>
      <c r="TO55" s="107"/>
      <c r="TP55" s="107"/>
      <c r="TQ55" s="107"/>
      <c r="TR55" s="107"/>
      <c r="TS55" s="107"/>
      <c r="TT55" s="107"/>
      <c r="TU55" s="107"/>
      <c r="TV55" s="107"/>
      <c r="TW55" s="107"/>
      <c r="TX55" s="107"/>
      <c r="TY55" s="107"/>
      <c r="TZ55" s="107"/>
      <c r="UA55" s="107"/>
      <c r="UB55" s="107"/>
      <c r="UC55" s="107"/>
      <c r="UD55" s="107"/>
      <c r="UE55" s="107"/>
      <c r="UF55" s="107"/>
      <c r="UG55" s="107"/>
      <c r="UH55" s="107"/>
      <c r="UI55" s="107"/>
      <c r="UJ55" s="107"/>
      <c r="UK55" s="107"/>
      <c r="UL55" s="107"/>
      <c r="UM55" s="107"/>
      <c r="UN55" s="107"/>
      <c r="UO55" s="107"/>
      <c r="UP55" s="107"/>
      <c r="UQ55" s="107"/>
      <c r="UR55" s="107"/>
      <c r="US55" s="107"/>
      <c r="UT55" s="107"/>
      <c r="UU55" s="107"/>
      <c r="UV55" s="107"/>
      <c r="UW55" s="107"/>
      <c r="UX55" s="107"/>
      <c r="UY55" s="107"/>
      <c r="UZ55" s="107"/>
      <c r="VA55" s="107"/>
      <c r="VB55" s="107"/>
      <c r="VC55" s="107"/>
      <c r="VD55" s="107"/>
      <c r="VE55" s="107"/>
      <c r="VF55" s="107"/>
      <c r="VG55" s="107"/>
      <c r="VH55" s="107"/>
      <c r="VI55" s="107"/>
      <c r="VJ55" s="107"/>
      <c r="VK55" s="107"/>
      <c r="VL55" s="107"/>
      <c r="VM55" s="107"/>
      <c r="VN55" s="107"/>
      <c r="VO55" s="107"/>
      <c r="VP55" s="107"/>
      <c r="VQ55" s="107"/>
      <c r="VR55" s="107"/>
      <c r="VS55" s="107"/>
      <c r="VT55" s="107"/>
      <c r="VU55" s="107"/>
      <c r="VV55" s="107"/>
      <c r="VW55" s="107"/>
      <c r="VX55" s="107"/>
      <c r="VY55" s="107"/>
      <c r="VZ55" s="107"/>
      <c r="WA55" s="107"/>
      <c r="WB55" s="107"/>
      <c r="WC55" s="107"/>
      <c r="WD55" s="107"/>
      <c r="WE55" s="107"/>
      <c r="WF55" s="107"/>
      <c r="WG55" s="107"/>
      <c r="WH55" s="107"/>
      <c r="WI55" s="107"/>
      <c r="WJ55" s="107"/>
      <c r="WK55" s="107"/>
      <c r="WL55" s="107"/>
      <c r="WM55" s="107"/>
      <c r="WN55" s="107"/>
      <c r="WO55" s="107"/>
      <c r="WP55" s="107"/>
      <c r="WQ55" s="107"/>
      <c r="WR55" s="107"/>
      <c r="WS55" s="107"/>
      <c r="WT55" s="107"/>
      <c r="WU55" s="107"/>
      <c r="WV55" s="107"/>
      <c r="WW55" s="107"/>
      <c r="WX55" s="107"/>
      <c r="WY55" s="107"/>
      <c r="WZ55" s="107"/>
      <c r="XA55" s="107"/>
      <c r="XB55" s="107"/>
      <c r="XC55" s="107"/>
      <c r="XD55" s="107"/>
      <c r="XE55" s="107"/>
      <c r="XF55" s="107"/>
      <c r="XG55" s="107"/>
      <c r="XH55" s="107"/>
      <c r="XI55" s="107"/>
      <c r="XJ55" s="107"/>
      <c r="XK55" s="107"/>
      <c r="XL55" s="107"/>
      <c r="XM55" s="107"/>
      <c r="XN55" s="107"/>
      <c r="XO55" s="107"/>
      <c r="XP55" s="107"/>
      <c r="XQ55" s="107"/>
      <c r="XR55" s="107"/>
      <c r="XS55" s="107"/>
      <c r="XT55" s="107"/>
      <c r="XU55" s="107"/>
      <c r="XV55" s="107"/>
      <c r="XW55" s="107"/>
      <c r="XX55" s="107"/>
      <c r="XY55" s="107"/>
      <c r="XZ55" s="107"/>
      <c r="YA55" s="107"/>
      <c r="YB55" s="107"/>
      <c r="YC55" s="107"/>
      <c r="YD55" s="107"/>
      <c r="YE55" s="107"/>
      <c r="YF55" s="107"/>
      <c r="YG55" s="107"/>
      <c r="YH55" s="107"/>
      <c r="YI55" s="107"/>
      <c r="YJ55" s="107"/>
      <c r="YK55" s="107"/>
      <c r="YL55" s="107"/>
      <c r="YM55" s="107"/>
      <c r="YN55" s="107"/>
      <c r="YO55" s="107"/>
      <c r="YP55" s="107"/>
      <c r="YQ55" s="107"/>
      <c r="YR55" s="107"/>
      <c r="YS55" s="107"/>
      <c r="YT55" s="107"/>
      <c r="YU55" s="107"/>
      <c r="YV55" s="107"/>
      <c r="YW55" s="107"/>
      <c r="YX55" s="107"/>
      <c r="YY55" s="107"/>
      <c r="YZ55" s="107"/>
      <c r="ZA55" s="107"/>
      <c r="ZB55" s="107"/>
      <c r="ZC55" s="107"/>
      <c r="ZD55" s="107"/>
      <c r="ZE55" s="107"/>
      <c r="ZF55" s="107"/>
      <c r="ZG55" s="107"/>
      <c r="ZH55" s="107"/>
      <c r="ZI55" s="107"/>
      <c r="ZJ55" s="107"/>
      <c r="ZK55" s="107"/>
      <c r="ZL55" s="107"/>
      <c r="ZM55" s="107"/>
      <c r="ZN55" s="107"/>
      <c r="ZO55" s="107"/>
      <c r="ZP55" s="107"/>
      <c r="ZQ55" s="107"/>
      <c r="ZR55" s="107"/>
      <c r="ZS55" s="107"/>
      <c r="ZT55" s="107"/>
      <c r="ZU55" s="107"/>
      <c r="ZV55" s="107"/>
      <c r="ZW55" s="107"/>
      <c r="ZX55" s="107"/>
      <c r="ZY55" s="107"/>
      <c r="ZZ55" s="107"/>
      <c r="AAA55" s="107"/>
      <c r="AAB55" s="107"/>
      <c r="AAC55" s="107"/>
      <c r="AAD55" s="107"/>
      <c r="AAE55" s="107"/>
      <c r="AAF55" s="107"/>
      <c r="AAG55" s="107"/>
      <c r="AAH55" s="107"/>
      <c r="AAI55" s="107"/>
      <c r="AAJ55" s="107"/>
      <c r="AAK55" s="107"/>
      <c r="AAL55" s="107"/>
      <c r="AAM55" s="107"/>
      <c r="AAN55" s="107"/>
      <c r="AAO55" s="107"/>
      <c r="AAP55" s="107"/>
      <c r="AAQ55" s="107"/>
      <c r="AAR55" s="107"/>
      <c r="AAS55" s="107"/>
      <c r="AAT55" s="107"/>
      <c r="AAU55" s="107"/>
      <c r="AAV55" s="107"/>
      <c r="AAW55" s="107"/>
      <c r="AAX55" s="107"/>
      <c r="AAY55" s="107"/>
      <c r="AAZ55" s="107"/>
      <c r="ABA55" s="107"/>
      <c r="ABB55" s="107"/>
      <c r="ABC55" s="107"/>
      <c r="ABD55" s="107"/>
      <c r="ABE55" s="107"/>
      <c r="ABF55" s="107"/>
      <c r="ABG55" s="107"/>
      <c r="ABH55" s="107"/>
      <c r="ABI55" s="107"/>
      <c r="ABJ55" s="107"/>
      <c r="ABK55" s="107"/>
      <c r="ABL55" s="107"/>
      <c r="ABM55" s="107"/>
      <c r="ABN55" s="107"/>
      <c r="ABO55" s="107"/>
      <c r="ABP55" s="107"/>
    </row>
    <row r="56" spans="21:744" s="108" customFormat="1" ht="14" x14ac:dyDescent="0.15">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c r="IW56" s="107"/>
      <c r="IX56" s="107"/>
      <c r="IY56" s="107"/>
      <c r="IZ56" s="107"/>
      <c r="JA56" s="107"/>
      <c r="JB56" s="107"/>
      <c r="JC56" s="107"/>
      <c r="JD56" s="107"/>
      <c r="JE56" s="107"/>
      <c r="JF56" s="107"/>
      <c r="JG56" s="107"/>
      <c r="JH56" s="107"/>
      <c r="JI56" s="107"/>
      <c r="JJ56" s="107"/>
      <c r="JK56" s="107"/>
      <c r="JL56" s="107"/>
      <c r="JM56" s="107"/>
      <c r="JN56" s="107"/>
      <c r="JO56" s="107"/>
      <c r="JP56" s="107"/>
      <c r="JQ56" s="107"/>
      <c r="JR56" s="107"/>
      <c r="JS56" s="107"/>
      <c r="JT56" s="107"/>
      <c r="JU56" s="107"/>
      <c r="JV56" s="107"/>
      <c r="JW56" s="107"/>
      <c r="JX56" s="107"/>
      <c r="JY56" s="107"/>
      <c r="JZ56" s="107"/>
      <c r="KA56" s="107"/>
      <c r="KB56" s="107"/>
      <c r="KC56" s="107"/>
      <c r="KD56" s="107"/>
      <c r="KE56" s="107"/>
      <c r="KF56" s="107"/>
      <c r="KG56" s="107"/>
      <c r="KH56" s="107"/>
      <c r="KI56" s="107"/>
      <c r="KJ56" s="107"/>
      <c r="KK56" s="107"/>
      <c r="KL56" s="107"/>
      <c r="KM56" s="107"/>
      <c r="KN56" s="107"/>
      <c r="KO56" s="107"/>
      <c r="KP56" s="107"/>
      <c r="KQ56" s="107"/>
      <c r="KR56" s="107"/>
      <c r="KS56" s="107"/>
      <c r="KT56" s="107"/>
      <c r="KU56" s="107"/>
      <c r="KV56" s="107"/>
      <c r="KW56" s="107"/>
      <c r="KX56" s="107"/>
      <c r="KY56" s="107"/>
      <c r="KZ56" s="107"/>
      <c r="LA56" s="107"/>
      <c r="LB56" s="107"/>
      <c r="LC56" s="107"/>
      <c r="LD56" s="107"/>
      <c r="LE56" s="107"/>
      <c r="LF56" s="107"/>
      <c r="LG56" s="107"/>
      <c r="LH56" s="107"/>
      <c r="LI56" s="107"/>
      <c r="LJ56" s="107"/>
      <c r="LK56" s="107"/>
      <c r="LL56" s="107"/>
      <c r="LM56" s="107"/>
      <c r="LN56" s="107"/>
      <c r="LO56" s="107"/>
      <c r="LP56" s="107"/>
      <c r="LQ56" s="107"/>
      <c r="LR56" s="107"/>
      <c r="LS56" s="107"/>
      <c r="LT56" s="107"/>
      <c r="LU56" s="107"/>
      <c r="LV56" s="107"/>
      <c r="LW56" s="107"/>
      <c r="LX56" s="107"/>
      <c r="LY56" s="107"/>
      <c r="LZ56" s="107"/>
      <c r="MA56" s="107"/>
      <c r="MB56" s="107"/>
      <c r="MC56" s="107"/>
      <c r="MD56" s="107"/>
      <c r="ME56" s="107"/>
      <c r="MF56" s="107"/>
      <c r="MG56" s="107"/>
      <c r="MH56" s="107"/>
      <c r="MI56" s="107"/>
      <c r="MJ56" s="107"/>
      <c r="MK56" s="107"/>
      <c r="ML56" s="107"/>
      <c r="MM56" s="107"/>
      <c r="MN56" s="107"/>
      <c r="MO56" s="107"/>
      <c r="MP56" s="107"/>
      <c r="MQ56" s="107"/>
      <c r="MR56" s="107"/>
      <c r="MS56" s="107"/>
      <c r="MT56" s="107"/>
      <c r="MU56" s="107"/>
      <c r="MV56" s="107"/>
      <c r="MW56" s="107"/>
      <c r="MX56" s="107"/>
      <c r="MY56" s="107"/>
      <c r="MZ56" s="107"/>
      <c r="NA56" s="107"/>
      <c r="NB56" s="107"/>
      <c r="NC56" s="107"/>
      <c r="ND56" s="107"/>
      <c r="NE56" s="107"/>
      <c r="NF56" s="107"/>
      <c r="NG56" s="107"/>
      <c r="NH56" s="107"/>
      <c r="NI56" s="107"/>
      <c r="NJ56" s="107"/>
      <c r="NK56" s="107"/>
      <c r="NL56" s="107"/>
      <c r="NM56" s="107"/>
      <c r="NN56" s="107"/>
      <c r="NO56" s="107"/>
      <c r="NP56" s="107"/>
      <c r="NQ56" s="107"/>
      <c r="NR56" s="107"/>
      <c r="NS56" s="107"/>
      <c r="NT56" s="107"/>
      <c r="NU56" s="107"/>
      <c r="NV56" s="107"/>
      <c r="NW56" s="107"/>
      <c r="NX56" s="107"/>
      <c r="NY56" s="107"/>
      <c r="NZ56" s="107"/>
      <c r="OA56" s="107"/>
      <c r="OB56" s="107"/>
      <c r="OC56" s="107"/>
      <c r="OD56" s="107"/>
      <c r="OE56" s="107"/>
      <c r="OF56" s="107"/>
      <c r="OG56" s="107"/>
      <c r="OH56" s="107"/>
      <c r="OI56" s="107"/>
      <c r="OJ56" s="107"/>
      <c r="OK56" s="107"/>
      <c r="OL56" s="107"/>
      <c r="OM56" s="107"/>
      <c r="ON56" s="107"/>
      <c r="OO56" s="107"/>
      <c r="OP56" s="107"/>
      <c r="OQ56" s="107"/>
      <c r="OR56" s="107"/>
      <c r="OS56" s="107"/>
      <c r="OT56" s="107"/>
      <c r="OU56" s="107"/>
      <c r="OV56" s="107"/>
      <c r="OW56" s="107"/>
      <c r="OX56" s="107"/>
      <c r="OY56" s="107"/>
      <c r="OZ56" s="107"/>
      <c r="PA56" s="107"/>
      <c r="PB56" s="107"/>
      <c r="PC56" s="107"/>
      <c r="PD56" s="107"/>
      <c r="PE56" s="107"/>
      <c r="PF56" s="107"/>
      <c r="PG56" s="107"/>
      <c r="PH56" s="107"/>
      <c r="PI56" s="107"/>
      <c r="PJ56" s="107"/>
      <c r="PK56" s="107"/>
      <c r="PL56" s="107"/>
      <c r="PM56" s="107"/>
      <c r="PN56" s="107"/>
      <c r="PO56" s="107"/>
      <c r="PP56" s="107"/>
      <c r="PQ56" s="107"/>
      <c r="PR56" s="107"/>
      <c r="PS56" s="107"/>
      <c r="PT56" s="107"/>
      <c r="PU56" s="107"/>
      <c r="PV56" s="107"/>
      <c r="PW56" s="107"/>
      <c r="PX56" s="107"/>
      <c r="PY56" s="107"/>
      <c r="PZ56" s="107"/>
      <c r="QA56" s="107"/>
      <c r="QB56" s="107"/>
      <c r="QC56" s="107"/>
      <c r="QD56" s="107"/>
      <c r="QE56" s="107"/>
      <c r="QF56" s="107"/>
      <c r="QG56" s="107"/>
      <c r="QH56" s="107"/>
      <c r="QI56" s="107"/>
      <c r="QJ56" s="107"/>
      <c r="QK56" s="107"/>
      <c r="QL56" s="107"/>
      <c r="QM56" s="107"/>
      <c r="QN56" s="107"/>
      <c r="QO56" s="107"/>
      <c r="QP56" s="107"/>
      <c r="QQ56" s="107"/>
      <c r="QR56" s="107"/>
      <c r="QS56" s="107"/>
      <c r="QT56" s="107"/>
      <c r="QU56" s="107"/>
      <c r="QV56" s="107"/>
      <c r="QW56" s="107"/>
      <c r="QX56" s="107"/>
      <c r="QY56" s="107"/>
      <c r="QZ56" s="107"/>
      <c r="RA56" s="107"/>
      <c r="RB56" s="107"/>
      <c r="RC56" s="107"/>
      <c r="RD56" s="107"/>
      <c r="RE56" s="107"/>
      <c r="RF56" s="107"/>
      <c r="RG56" s="107"/>
      <c r="RH56" s="107"/>
      <c r="RI56" s="107"/>
      <c r="RJ56" s="107"/>
      <c r="RK56" s="107"/>
      <c r="RL56" s="107"/>
      <c r="RM56" s="107"/>
      <c r="RN56" s="107"/>
      <c r="RO56" s="107"/>
      <c r="RP56" s="107"/>
      <c r="RQ56" s="107"/>
      <c r="RR56" s="107"/>
      <c r="RS56" s="107"/>
      <c r="RT56" s="107"/>
      <c r="RU56" s="107"/>
      <c r="RV56" s="107"/>
      <c r="RW56" s="107"/>
      <c r="RX56" s="107"/>
      <c r="RY56" s="107"/>
      <c r="RZ56" s="107"/>
      <c r="SA56" s="107"/>
      <c r="SB56" s="107"/>
      <c r="SC56" s="107"/>
      <c r="SD56" s="107"/>
      <c r="SE56" s="107"/>
      <c r="SF56" s="107"/>
      <c r="SG56" s="107"/>
      <c r="SH56" s="107"/>
      <c r="SI56" s="107"/>
      <c r="SJ56" s="107"/>
      <c r="SK56" s="107"/>
      <c r="SL56" s="107"/>
      <c r="SM56" s="107"/>
      <c r="SN56" s="107"/>
      <c r="SO56" s="107"/>
      <c r="SP56" s="107"/>
      <c r="SQ56" s="107"/>
      <c r="SR56" s="107"/>
      <c r="SS56" s="107"/>
      <c r="ST56" s="107"/>
      <c r="SU56" s="107"/>
      <c r="SV56" s="107"/>
      <c r="SW56" s="107"/>
      <c r="SX56" s="107"/>
      <c r="SY56" s="107"/>
      <c r="SZ56" s="107"/>
      <c r="TA56" s="107"/>
      <c r="TB56" s="107"/>
      <c r="TC56" s="107"/>
      <c r="TD56" s="107"/>
      <c r="TE56" s="107"/>
      <c r="TF56" s="107"/>
      <c r="TG56" s="107"/>
      <c r="TH56" s="107"/>
      <c r="TI56" s="107"/>
      <c r="TJ56" s="107"/>
      <c r="TK56" s="107"/>
      <c r="TL56" s="107"/>
      <c r="TM56" s="107"/>
      <c r="TN56" s="107"/>
      <c r="TO56" s="107"/>
      <c r="TP56" s="107"/>
      <c r="TQ56" s="107"/>
      <c r="TR56" s="107"/>
      <c r="TS56" s="107"/>
      <c r="TT56" s="107"/>
      <c r="TU56" s="107"/>
      <c r="TV56" s="107"/>
      <c r="TW56" s="107"/>
      <c r="TX56" s="107"/>
      <c r="TY56" s="107"/>
      <c r="TZ56" s="107"/>
      <c r="UA56" s="107"/>
      <c r="UB56" s="107"/>
      <c r="UC56" s="107"/>
      <c r="UD56" s="107"/>
      <c r="UE56" s="107"/>
      <c r="UF56" s="107"/>
      <c r="UG56" s="107"/>
      <c r="UH56" s="107"/>
      <c r="UI56" s="107"/>
      <c r="UJ56" s="107"/>
      <c r="UK56" s="107"/>
      <c r="UL56" s="107"/>
      <c r="UM56" s="107"/>
      <c r="UN56" s="107"/>
      <c r="UO56" s="107"/>
      <c r="UP56" s="107"/>
      <c r="UQ56" s="107"/>
      <c r="UR56" s="107"/>
      <c r="US56" s="107"/>
      <c r="UT56" s="107"/>
      <c r="UU56" s="107"/>
      <c r="UV56" s="107"/>
      <c r="UW56" s="107"/>
      <c r="UX56" s="107"/>
      <c r="UY56" s="107"/>
      <c r="UZ56" s="107"/>
      <c r="VA56" s="107"/>
      <c r="VB56" s="107"/>
      <c r="VC56" s="107"/>
      <c r="VD56" s="107"/>
      <c r="VE56" s="107"/>
      <c r="VF56" s="107"/>
      <c r="VG56" s="107"/>
      <c r="VH56" s="107"/>
      <c r="VI56" s="107"/>
      <c r="VJ56" s="107"/>
      <c r="VK56" s="107"/>
      <c r="VL56" s="107"/>
      <c r="VM56" s="107"/>
      <c r="VN56" s="107"/>
      <c r="VO56" s="107"/>
      <c r="VP56" s="107"/>
      <c r="VQ56" s="107"/>
      <c r="VR56" s="107"/>
      <c r="VS56" s="107"/>
      <c r="VT56" s="107"/>
      <c r="VU56" s="107"/>
      <c r="VV56" s="107"/>
      <c r="VW56" s="107"/>
      <c r="VX56" s="107"/>
      <c r="VY56" s="107"/>
      <c r="VZ56" s="107"/>
      <c r="WA56" s="107"/>
      <c r="WB56" s="107"/>
      <c r="WC56" s="107"/>
      <c r="WD56" s="107"/>
      <c r="WE56" s="107"/>
      <c r="WF56" s="107"/>
      <c r="WG56" s="107"/>
      <c r="WH56" s="107"/>
      <c r="WI56" s="107"/>
      <c r="WJ56" s="107"/>
      <c r="WK56" s="107"/>
      <c r="WL56" s="107"/>
      <c r="WM56" s="107"/>
      <c r="WN56" s="107"/>
      <c r="WO56" s="107"/>
      <c r="WP56" s="107"/>
      <c r="WQ56" s="107"/>
      <c r="WR56" s="107"/>
      <c r="WS56" s="107"/>
      <c r="WT56" s="107"/>
      <c r="WU56" s="107"/>
      <c r="WV56" s="107"/>
      <c r="WW56" s="107"/>
      <c r="WX56" s="107"/>
      <c r="WY56" s="107"/>
      <c r="WZ56" s="107"/>
      <c r="XA56" s="107"/>
      <c r="XB56" s="107"/>
      <c r="XC56" s="107"/>
      <c r="XD56" s="107"/>
      <c r="XE56" s="107"/>
      <c r="XF56" s="107"/>
      <c r="XG56" s="107"/>
      <c r="XH56" s="107"/>
      <c r="XI56" s="107"/>
      <c r="XJ56" s="107"/>
      <c r="XK56" s="107"/>
      <c r="XL56" s="107"/>
      <c r="XM56" s="107"/>
      <c r="XN56" s="107"/>
      <c r="XO56" s="107"/>
      <c r="XP56" s="107"/>
      <c r="XQ56" s="107"/>
      <c r="XR56" s="107"/>
      <c r="XS56" s="107"/>
      <c r="XT56" s="107"/>
      <c r="XU56" s="107"/>
      <c r="XV56" s="107"/>
      <c r="XW56" s="107"/>
      <c r="XX56" s="107"/>
      <c r="XY56" s="107"/>
      <c r="XZ56" s="107"/>
      <c r="YA56" s="107"/>
      <c r="YB56" s="107"/>
      <c r="YC56" s="107"/>
      <c r="YD56" s="107"/>
      <c r="YE56" s="107"/>
      <c r="YF56" s="107"/>
      <c r="YG56" s="107"/>
      <c r="YH56" s="107"/>
      <c r="YI56" s="107"/>
      <c r="YJ56" s="107"/>
      <c r="YK56" s="107"/>
      <c r="YL56" s="107"/>
      <c r="YM56" s="107"/>
      <c r="YN56" s="107"/>
      <c r="YO56" s="107"/>
      <c r="YP56" s="107"/>
      <c r="YQ56" s="107"/>
      <c r="YR56" s="107"/>
      <c r="YS56" s="107"/>
      <c r="YT56" s="107"/>
      <c r="YU56" s="107"/>
      <c r="YV56" s="107"/>
      <c r="YW56" s="107"/>
      <c r="YX56" s="107"/>
      <c r="YY56" s="107"/>
      <c r="YZ56" s="107"/>
      <c r="ZA56" s="107"/>
      <c r="ZB56" s="107"/>
      <c r="ZC56" s="107"/>
      <c r="ZD56" s="107"/>
      <c r="ZE56" s="107"/>
      <c r="ZF56" s="107"/>
      <c r="ZG56" s="107"/>
      <c r="ZH56" s="107"/>
      <c r="ZI56" s="107"/>
      <c r="ZJ56" s="107"/>
      <c r="ZK56" s="107"/>
      <c r="ZL56" s="107"/>
      <c r="ZM56" s="107"/>
      <c r="ZN56" s="107"/>
      <c r="ZO56" s="107"/>
      <c r="ZP56" s="107"/>
      <c r="ZQ56" s="107"/>
      <c r="ZR56" s="107"/>
      <c r="ZS56" s="107"/>
      <c r="ZT56" s="107"/>
      <c r="ZU56" s="107"/>
      <c r="ZV56" s="107"/>
      <c r="ZW56" s="107"/>
      <c r="ZX56" s="107"/>
      <c r="ZY56" s="107"/>
      <c r="ZZ56" s="107"/>
      <c r="AAA56" s="107"/>
      <c r="AAB56" s="107"/>
      <c r="AAC56" s="107"/>
      <c r="AAD56" s="107"/>
      <c r="AAE56" s="107"/>
      <c r="AAF56" s="107"/>
      <c r="AAG56" s="107"/>
      <c r="AAH56" s="107"/>
      <c r="AAI56" s="107"/>
      <c r="AAJ56" s="107"/>
      <c r="AAK56" s="107"/>
      <c r="AAL56" s="107"/>
      <c r="AAM56" s="107"/>
      <c r="AAN56" s="107"/>
      <c r="AAO56" s="107"/>
      <c r="AAP56" s="107"/>
      <c r="AAQ56" s="107"/>
      <c r="AAR56" s="107"/>
      <c r="AAS56" s="107"/>
      <c r="AAT56" s="107"/>
      <c r="AAU56" s="107"/>
      <c r="AAV56" s="107"/>
      <c r="AAW56" s="107"/>
      <c r="AAX56" s="107"/>
      <c r="AAY56" s="107"/>
      <c r="AAZ56" s="107"/>
      <c r="ABA56" s="107"/>
      <c r="ABB56" s="107"/>
      <c r="ABC56" s="107"/>
      <c r="ABD56" s="107"/>
      <c r="ABE56" s="107"/>
      <c r="ABF56" s="107"/>
      <c r="ABG56" s="107"/>
      <c r="ABH56" s="107"/>
      <c r="ABI56" s="107"/>
      <c r="ABJ56" s="107"/>
      <c r="ABK56" s="107"/>
      <c r="ABL56" s="107"/>
      <c r="ABM56" s="107"/>
      <c r="ABN56" s="107"/>
      <c r="ABO56" s="107"/>
      <c r="ABP56" s="107"/>
    </row>
    <row r="57" spans="21:744" s="108" customFormat="1" ht="14" x14ac:dyDescent="0.15">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c r="IV57" s="107"/>
      <c r="IW57" s="107"/>
      <c r="IX57" s="107"/>
      <c r="IY57" s="107"/>
      <c r="IZ57" s="107"/>
      <c r="JA57" s="107"/>
      <c r="JB57" s="107"/>
      <c r="JC57" s="107"/>
      <c r="JD57" s="107"/>
      <c r="JE57" s="107"/>
      <c r="JF57" s="107"/>
      <c r="JG57" s="107"/>
      <c r="JH57" s="107"/>
      <c r="JI57" s="107"/>
      <c r="JJ57" s="107"/>
      <c r="JK57" s="107"/>
      <c r="JL57" s="107"/>
      <c r="JM57" s="107"/>
      <c r="JN57" s="107"/>
      <c r="JO57" s="107"/>
      <c r="JP57" s="107"/>
      <c r="JQ57" s="107"/>
      <c r="JR57" s="107"/>
      <c r="JS57" s="107"/>
      <c r="JT57" s="107"/>
      <c r="JU57" s="107"/>
      <c r="JV57" s="107"/>
      <c r="JW57" s="107"/>
      <c r="JX57" s="107"/>
      <c r="JY57" s="107"/>
      <c r="JZ57" s="107"/>
      <c r="KA57" s="107"/>
      <c r="KB57" s="107"/>
      <c r="KC57" s="107"/>
      <c r="KD57" s="107"/>
      <c r="KE57" s="107"/>
      <c r="KF57" s="107"/>
      <c r="KG57" s="107"/>
      <c r="KH57" s="107"/>
      <c r="KI57" s="107"/>
      <c r="KJ57" s="107"/>
      <c r="KK57" s="107"/>
      <c r="KL57" s="107"/>
      <c r="KM57" s="107"/>
      <c r="KN57" s="107"/>
      <c r="KO57" s="107"/>
      <c r="KP57" s="107"/>
      <c r="KQ57" s="107"/>
      <c r="KR57" s="107"/>
      <c r="KS57" s="107"/>
      <c r="KT57" s="107"/>
      <c r="KU57" s="107"/>
      <c r="KV57" s="107"/>
      <c r="KW57" s="107"/>
      <c r="KX57" s="107"/>
      <c r="KY57" s="107"/>
      <c r="KZ57" s="107"/>
      <c r="LA57" s="107"/>
      <c r="LB57" s="107"/>
      <c r="LC57" s="107"/>
      <c r="LD57" s="107"/>
      <c r="LE57" s="107"/>
      <c r="LF57" s="107"/>
      <c r="LG57" s="107"/>
      <c r="LH57" s="107"/>
      <c r="LI57" s="107"/>
      <c r="LJ57" s="107"/>
      <c r="LK57" s="107"/>
      <c r="LL57" s="107"/>
      <c r="LM57" s="107"/>
      <c r="LN57" s="107"/>
      <c r="LO57" s="107"/>
      <c r="LP57" s="107"/>
      <c r="LQ57" s="107"/>
      <c r="LR57" s="107"/>
      <c r="LS57" s="107"/>
      <c r="LT57" s="107"/>
      <c r="LU57" s="107"/>
      <c r="LV57" s="107"/>
      <c r="LW57" s="107"/>
      <c r="LX57" s="107"/>
      <c r="LY57" s="107"/>
      <c r="LZ57" s="107"/>
      <c r="MA57" s="107"/>
      <c r="MB57" s="107"/>
      <c r="MC57" s="107"/>
      <c r="MD57" s="107"/>
      <c r="ME57" s="107"/>
      <c r="MF57" s="107"/>
      <c r="MG57" s="107"/>
      <c r="MH57" s="107"/>
      <c r="MI57" s="107"/>
      <c r="MJ57" s="107"/>
      <c r="MK57" s="107"/>
      <c r="ML57" s="107"/>
      <c r="MM57" s="107"/>
      <c r="MN57" s="107"/>
      <c r="MO57" s="107"/>
      <c r="MP57" s="107"/>
      <c r="MQ57" s="107"/>
      <c r="MR57" s="107"/>
      <c r="MS57" s="107"/>
      <c r="MT57" s="107"/>
      <c r="MU57" s="107"/>
      <c r="MV57" s="107"/>
      <c r="MW57" s="107"/>
      <c r="MX57" s="107"/>
      <c r="MY57" s="107"/>
      <c r="MZ57" s="107"/>
      <c r="NA57" s="107"/>
      <c r="NB57" s="107"/>
      <c r="NC57" s="107"/>
      <c r="ND57" s="107"/>
      <c r="NE57" s="107"/>
      <c r="NF57" s="107"/>
      <c r="NG57" s="107"/>
      <c r="NH57" s="107"/>
      <c r="NI57" s="107"/>
      <c r="NJ57" s="107"/>
      <c r="NK57" s="107"/>
      <c r="NL57" s="107"/>
      <c r="NM57" s="107"/>
      <c r="NN57" s="107"/>
      <c r="NO57" s="107"/>
      <c r="NP57" s="107"/>
      <c r="NQ57" s="107"/>
      <c r="NR57" s="107"/>
      <c r="NS57" s="107"/>
      <c r="NT57" s="107"/>
      <c r="NU57" s="107"/>
      <c r="NV57" s="107"/>
      <c r="NW57" s="107"/>
      <c r="NX57" s="107"/>
      <c r="NY57" s="107"/>
      <c r="NZ57" s="107"/>
      <c r="OA57" s="107"/>
      <c r="OB57" s="107"/>
      <c r="OC57" s="107"/>
      <c r="OD57" s="107"/>
      <c r="OE57" s="107"/>
      <c r="OF57" s="107"/>
      <c r="OG57" s="107"/>
      <c r="OH57" s="107"/>
      <c r="OI57" s="107"/>
      <c r="OJ57" s="107"/>
      <c r="OK57" s="107"/>
      <c r="OL57" s="107"/>
      <c r="OM57" s="107"/>
      <c r="ON57" s="107"/>
      <c r="OO57" s="107"/>
      <c r="OP57" s="107"/>
      <c r="OQ57" s="107"/>
      <c r="OR57" s="107"/>
      <c r="OS57" s="107"/>
      <c r="OT57" s="107"/>
      <c r="OU57" s="107"/>
      <c r="OV57" s="107"/>
      <c r="OW57" s="107"/>
      <c r="OX57" s="107"/>
      <c r="OY57" s="107"/>
      <c r="OZ57" s="107"/>
      <c r="PA57" s="107"/>
      <c r="PB57" s="107"/>
      <c r="PC57" s="107"/>
      <c r="PD57" s="107"/>
      <c r="PE57" s="107"/>
      <c r="PF57" s="107"/>
      <c r="PG57" s="107"/>
      <c r="PH57" s="107"/>
      <c r="PI57" s="107"/>
      <c r="PJ57" s="107"/>
      <c r="PK57" s="107"/>
      <c r="PL57" s="107"/>
      <c r="PM57" s="107"/>
      <c r="PN57" s="107"/>
      <c r="PO57" s="107"/>
      <c r="PP57" s="107"/>
      <c r="PQ57" s="107"/>
      <c r="PR57" s="107"/>
      <c r="PS57" s="107"/>
      <c r="PT57" s="107"/>
      <c r="PU57" s="107"/>
      <c r="PV57" s="107"/>
      <c r="PW57" s="107"/>
      <c r="PX57" s="107"/>
      <c r="PY57" s="107"/>
      <c r="PZ57" s="107"/>
      <c r="QA57" s="107"/>
      <c r="QB57" s="107"/>
      <c r="QC57" s="107"/>
      <c r="QD57" s="107"/>
      <c r="QE57" s="107"/>
      <c r="QF57" s="107"/>
      <c r="QG57" s="107"/>
      <c r="QH57" s="107"/>
      <c r="QI57" s="107"/>
      <c r="QJ57" s="107"/>
      <c r="QK57" s="107"/>
      <c r="QL57" s="107"/>
      <c r="QM57" s="107"/>
      <c r="QN57" s="107"/>
      <c r="QO57" s="107"/>
      <c r="QP57" s="107"/>
      <c r="QQ57" s="107"/>
      <c r="QR57" s="107"/>
      <c r="QS57" s="107"/>
      <c r="QT57" s="107"/>
      <c r="QU57" s="107"/>
      <c r="QV57" s="107"/>
      <c r="QW57" s="107"/>
      <c r="QX57" s="107"/>
      <c r="QY57" s="107"/>
      <c r="QZ57" s="107"/>
      <c r="RA57" s="107"/>
      <c r="RB57" s="107"/>
      <c r="RC57" s="107"/>
      <c r="RD57" s="107"/>
      <c r="RE57" s="107"/>
      <c r="RF57" s="107"/>
      <c r="RG57" s="107"/>
      <c r="RH57" s="107"/>
      <c r="RI57" s="107"/>
      <c r="RJ57" s="107"/>
      <c r="RK57" s="107"/>
      <c r="RL57" s="107"/>
      <c r="RM57" s="107"/>
      <c r="RN57" s="107"/>
      <c r="RO57" s="107"/>
      <c r="RP57" s="107"/>
      <c r="RQ57" s="107"/>
      <c r="RR57" s="107"/>
      <c r="RS57" s="107"/>
      <c r="RT57" s="107"/>
      <c r="RU57" s="107"/>
      <c r="RV57" s="107"/>
      <c r="RW57" s="107"/>
      <c r="RX57" s="107"/>
      <c r="RY57" s="107"/>
      <c r="RZ57" s="107"/>
      <c r="SA57" s="107"/>
      <c r="SB57" s="107"/>
      <c r="SC57" s="107"/>
      <c r="SD57" s="107"/>
      <c r="SE57" s="107"/>
      <c r="SF57" s="107"/>
      <c r="SG57" s="107"/>
      <c r="SH57" s="107"/>
      <c r="SI57" s="107"/>
      <c r="SJ57" s="107"/>
      <c r="SK57" s="107"/>
      <c r="SL57" s="107"/>
      <c r="SM57" s="107"/>
      <c r="SN57" s="107"/>
      <c r="SO57" s="107"/>
      <c r="SP57" s="107"/>
      <c r="SQ57" s="107"/>
      <c r="SR57" s="107"/>
      <c r="SS57" s="107"/>
      <c r="ST57" s="107"/>
      <c r="SU57" s="107"/>
      <c r="SV57" s="107"/>
      <c r="SW57" s="107"/>
      <c r="SX57" s="107"/>
      <c r="SY57" s="107"/>
      <c r="SZ57" s="107"/>
      <c r="TA57" s="107"/>
      <c r="TB57" s="107"/>
      <c r="TC57" s="107"/>
      <c r="TD57" s="107"/>
      <c r="TE57" s="107"/>
      <c r="TF57" s="107"/>
      <c r="TG57" s="107"/>
      <c r="TH57" s="107"/>
      <c r="TI57" s="107"/>
      <c r="TJ57" s="107"/>
      <c r="TK57" s="107"/>
      <c r="TL57" s="107"/>
      <c r="TM57" s="107"/>
      <c r="TN57" s="107"/>
      <c r="TO57" s="107"/>
      <c r="TP57" s="107"/>
      <c r="TQ57" s="107"/>
      <c r="TR57" s="107"/>
      <c r="TS57" s="107"/>
      <c r="TT57" s="107"/>
      <c r="TU57" s="107"/>
      <c r="TV57" s="107"/>
      <c r="TW57" s="107"/>
      <c r="TX57" s="107"/>
      <c r="TY57" s="107"/>
      <c r="TZ57" s="107"/>
      <c r="UA57" s="107"/>
      <c r="UB57" s="107"/>
      <c r="UC57" s="107"/>
      <c r="UD57" s="107"/>
      <c r="UE57" s="107"/>
      <c r="UF57" s="107"/>
      <c r="UG57" s="107"/>
      <c r="UH57" s="107"/>
      <c r="UI57" s="107"/>
      <c r="UJ57" s="107"/>
      <c r="UK57" s="107"/>
      <c r="UL57" s="107"/>
      <c r="UM57" s="107"/>
      <c r="UN57" s="107"/>
      <c r="UO57" s="107"/>
      <c r="UP57" s="107"/>
      <c r="UQ57" s="107"/>
      <c r="UR57" s="107"/>
      <c r="US57" s="107"/>
      <c r="UT57" s="107"/>
      <c r="UU57" s="107"/>
      <c r="UV57" s="107"/>
      <c r="UW57" s="107"/>
      <c r="UX57" s="107"/>
      <c r="UY57" s="107"/>
      <c r="UZ57" s="107"/>
      <c r="VA57" s="107"/>
      <c r="VB57" s="107"/>
      <c r="VC57" s="107"/>
      <c r="VD57" s="107"/>
      <c r="VE57" s="107"/>
      <c r="VF57" s="107"/>
      <c r="VG57" s="107"/>
      <c r="VH57" s="107"/>
      <c r="VI57" s="107"/>
      <c r="VJ57" s="107"/>
      <c r="VK57" s="107"/>
      <c r="VL57" s="107"/>
      <c r="VM57" s="107"/>
      <c r="VN57" s="107"/>
      <c r="VO57" s="107"/>
      <c r="VP57" s="107"/>
      <c r="VQ57" s="107"/>
      <c r="VR57" s="107"/>
      <c r="VS57" s="107"/>
      <c r="VT57" s="107"/>
      <c r="VU57" s="107"/>
      <c r="VV57" s="107"/>
      <c r="VW57" s="107"/>
      <c r="VX57" s="107"/>
      <c r="VY57" s="107"/>
      <c r="VZ57" s="107"/>
      <c r="WA57" s="107"/>
      <c r="WB57" s="107"/>
      <c r="WC57" s="107"/>
      <c r="WD57" s="107"/>
      <c r="WE57" s="107"/>
      <c r="WF57" s="107"/>
      <c r="WG57" s="107"/>
      <c r="WH57" s="107"/>
      <c r="WI57" s="107"/>
      <c r="WJ57" s="107"/>
      <c r="WK57" s="107"/>
      <c r="WL57" s="107"/>
      <c r="WM57" s="107"/>
      <c r="WN57" s="107"/>
      <c r="WO57" s="107"/>
      <c r="WP57" s="107"/>
      <c r="WQ57" s="107"/>
      <c r="WR57" s="107"/>
      <c r="WS57" s="107"/>
      <c r="WT57" s="107"/>
      <c r="WU57" s="107"/>
      <c r="WV57" s="107"/>
      <c r="WW57" s="107"/>
      <c r="WX57" s="107"/>
      <c r="WY57" s="107"/>
      <c r="WZ57" s="107"/>
      <c r="XA57" s="107"/>
      <c r="XB57" s="107"/>
      <c r="XC57" s="107"/>
      <c r="XD57" s="107"/>
      <c r="XE57" s="107"/>
      <c r="XF57" s="107"/>
      <c r="XG57" s="107"/>
      <c r="XH57" s="107"/>
      <c r="XI57" s="107"/>
      <c r="XJ57" s="107"/>
      <c r="XK57" s="107"/>
      <c r="XL57" s="107"/>
      <c r="XM57" s="107"/>
      <c r="XN57" s="107"/>
      <c r="XO57" s="107"/>
      <c r="XP57" s="107"/>
      <c r="XQ57" s="107"/>
      <c r="XR57" s="107"/>
      <c r="XS57" s="107"/>
      <c r="XT57" s="107"/>
      <c r="XU57" s="107"/>
      <c r="XV57" s="107"/>
      <c r="XW57" s="107"/>
      <c r="XX57" s="107"/>
      <c r="XY57" s="107"/>
      <c r="XZ57" s="107"/>
      <c r="YA57" s="107"/>
      <c r="YB57" s="107"/>
      <c r="YC57" s="107"/>
      <c r="YD57" s="107"/>
      <c r="YE57" s="107"/>
      <c r="YF57" s="107"/>
      <c r="YG57" s="107"/>
      <c r="YH57" s="107"/>
      <c r="YI57" s="107"/>
      <c r="YJ57" s="107"/>
      <c r="YK57" s="107"/>
      <c r="YL57" s="107"/>
      <c r="YM57" s="107"/>
      <c r="YN57" s="107"/>
      <c r="YO57" s="107"/>
      <c r="YP57" s="107"/>
      <c r="YQ57" s="107"/>
      <c r="YR57" s="107"/>
      <c r="YS57" s="107"/>
      <c r="YT57" s="107"/>
      <c r="YU57" s="107"/>
      <c r="YV57" s="107"/>
      <c r="YW57" s="107"/>
      <c r="YX57" s="107"/>
      <c r="YY57" s="107"/>
      <c r="YZ57" s="107"/>
      <c r="ZA57" s="107"/>
      <c r="ZB57" s="107"/>
      <c r="ZC57" s="107"/>
      <c r="ZD57" s="107"/>
      <c r="ZE57" s="107"/>
      <c r="ZF57" s="107"/>
      <c r="ZG57" s="107"/>
      <c r="ZH57" s="107"/>
      <c r="ZI57" s="107"/>
      <c r="ZJ57" s="107"/>
      <c r="ZK57" s="107"/>
      <c r="ZL57" s="107"/>
      <c r="ZM57" s="107"/>
      <c r="ZN57" s="107"/>
      <c r="ZO57" s="107"/>
      <c r="ZP57" s="107"/>
      <c r="ZQ57" s="107"/>
      <c r="ZR57" s="107"/>
      <c r="ZS57" s="107"/>
      <c r="ZT57" s="107"/>
      <c r="ZU57" s="107"/>
      <c r="ZV57" s="107"/>
      <c r="ZW57" s="107"/>
      <c r="ZX57" s="107"/>
      <c r="ZY57" s="107"/>
      <c r="ZZ57" s="107"/>
      <c r="AAA57" s="107"/>
      <c r="AAB57" s="107"/>
      <c r="AAC57" s="107"/>
      <c r="AAD57" s="107"/>
      <c r="AAE57" s="107"/>
      <c r="AAF57" s="107"/>
      <c r="AAG57" s="107"/>
      <c r="AAH57" s="107"/>
      <c r="AAI57" s="107"/>
      <c r="AAJ57" s="107"/>
      <c r="AAK57" s="107"/>
      <c r="AAL57" s="107"/>
      <c r="AAM57" s="107"/>
      <c r="AAN57" s="107"/>
      <c r="AAO57" s="107"/>
      <c r="AAP57" s="107"/>
      <c r="AAQ57" s="107"/>
      <c r="AAR57" s="107"/>
      <c r="AAS57" s="107"/>
      <c r="AAT57" s="107"/>
      <c r="AAU57" s="107"/>
      <c r="AAV57" s="107"/>
      <c r="AAW57" s="107"/>
      <c r="AAX57" s="107"/>
      <c r="AAY57" s="107"/>
      <c r="AAZ57" s="107"/>
      <c r="ABA57" s="107"/>
      <c r="ABB57" s="107"/>
      <c r="ABC57" s="107"/>
      <c r="ABD57" s="107"/>
      <c r="ABE57" s="107"/>
      <c r="ABF57" s="107"/>
      <c r="ABG57" s="107"/>
      <c r="ABH57" s="107"/>
      <c r="ABI57" s="107"/>
      <c r="ABJ57" s="107"/>
      <c r="ABK57" s="107"/>
      <c r="ABL57" s="107"/>
      <c r="ABM57" s="107"/>
      <c r="ABN57" s="107"/>
      <c r="ABO57" s="107"/>
      <c r="ABP57" s="107"/>
    </row>
    <row r="58" spans="21:744" s="108" customFormat="1" ht="14" x14ac:dyDescent="0.15">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c r="IV58" s="107"/>
      <c r="IW58" s="107"/>
      <c r="IX58" s="107"/>
      <c r="IY58" s="107"/>
      <c r="IZ58" s="107"/>
      <c r="JA58" s="107"/>
      <c r="JB58" s="107"/>
      <c r="JC58" s="107"/>
      <c r="JD58" s="107"/>
      <c r="JE58" s="107"/>
      <c r="JF58" s="107"/>
      <c r="JG58" s="107"/>
      <c r="JH58" s="107"/>
      <c r="JI58" s="107"/>
      <c r="JJ58" s="107"/>
      <c r="JK58" s="107"/>
      <c r="JL58" s="107"/>
      <c r="JM58" s="107"/>
      <c r="JN58" s="107"/>
      <c r="JO58" s="107"/>
      <c r="JP58" s="107"/>
      <c r="JQ58" s="107"/>
      <c r="JR58" s="107"/>
      <c r="JS58" s="107"/>
      <c r="JT58" s="107"/>
      <c r="JU58" s="107"/>
      <c r="JV58" s="107"/>
      <c r="JW58" s="107"/>
      <c r="JX58" s="107"/>
      <c r="JY58" s="107"/>
      <c r="JZ58" s="107"/>
      <c r="KA58" s="107"/>
      <c r="KB58" s="107"/>
      <c r="KC58" s="107"/>
      <c r="KD58" s="107"/>
      <c r="KE58" s="107"/>
      <c r="KF58" s="107"/>
      <c r="KG58" s="107"/>
      <c r="KH58" s="107"/>
      <c r="KI58" s="107"/>
      <c r="KJ58" s="107"/>
      <c r="KK58" s="107"/>
      <c r="KL58" s="107"/>
      <c r="KM58" s="107"/>
      <c r="KN58" s="107"/>
      <c r="KO58" s="107"/>
      <c r="KP58" s="107"/>
      <c r="KQ58" s="107"/>
      <c r="KR58" s="107"/>
      <c r="KS58" s="107"/>
      <c r="KT58" s="107"/>
      <c r="KU58" s="107"/>
      <c r="KV58" s="107"/>
      <c r="KW58" s="107"/>
      <c r="KX58" s="107"/>
      <c r="KY58" s="107"/>
      <c r="KZ58" s="107"/>
      <c r="LA58" s="107"/>
      <c r="LB58" s="107"/>
      <c r="LC58" s="107"/>
      <c r="LD58" s="107"/>
      <c r="LE58" s="107"/>
      <c r="LF58" s="107"/>
      <c r="LG58" s="107"/>
      <c r="LH58" s="107"/>
      <c r="LI58" s="107"/>
      <c r="LJ58" s="107"/>
      <c r="LK58" s="107"/>
      <c r="LL58" s="107"/>
      <c r="LM58" s="107"/>
      <c r="LN58" s="107"/>
      <c r="LO58" s="107"/>
      <c r="LP58" s="107"/>
      <c r="LQ58" s="107"/>
      <c r="LR58" s="107"/>
      <c r="LS58" s="107"/>
      <c r="LT58" s="107"/>
      <c r="LU58" s="107"/>
      <c r="LV58" s="107"/>
      <c r="LW58" s="107"/>
      <c r="LX58" s="107"/>
      <c r="LY58" s="107"/>
      <c r="LZ58" s="107"/>
      <c r="MA58" s="107"/>
      <c r="MB58" s="107"/>
      <c r="MC58" s="107"/>
      <c r="MD58" s="107"/>
      <c r="ME58" s="107"/>
      <c r="MF58" s="107"/>
      <c r="MG58" s="107"/>
      <c r="MH58" s="107"/>
      <c r="MI58" s="107"/>
      <c r="MJ58" s="107"/>
      <c r="MK58" s="107"/>
      <c r="ML58" s="107"/>
      <c r="MM58" s="107"/>
      <c r="MN58" s="107"/>
      <c r="MO58" s="107"/>
      <c r="MP58" s="107"/>
      <c r="MQ58" s="107"/>
      <c r="MR58" s="107"/>
      <c r="MS58" s="107"/>
      <c r="MT58" s="107"/>
      <c r="MU58" s="107"/>
      <c r="MV58" s="107"/>
      <c r="MW58" s="107"/>
      <c r="MX58" s="107"/>
      <c r="MY58" s="107"/>
      <c r="MZ58" s="107"/>
      <c r="NA58" s="107"/>
      <c r="NB58" s="107"/>
      <c r="NC58" s="107"/>
      <c r="ND58" s="107"/>
      <c r="NE58" s="107"/>
      <c r="NF58" s="107"/>
      <c r="NG58" s="107"/>
      <c r="NH58" s="107"/>
      <c r="NI58" s="107"/>
      <c r="NJ58" s="107"/>
      <c r="NK58" s="107"/>
      <c r="NL58" s="107"/>
      <c r="NM58" s="107"/>
      <c r="NN58" s="107"/>
      <c r="NO58" s="107"/>
      <c r="NP58" s="107"/>
      <c r="NQ58" s="107"/>
      <c r="NR58" s="107"/>
      <c r="NS58" s="107"/>
      <c r="NT58" s="107"/>
      <c r="NU58" s="107"/>
      <c r="NV58" s="107"/>
      <c r="NW58" s="107"/>
      <c r="NX58" s="107"/>
      <c r="NY58" s="107"/>
      <c r="NZ58" s="107"/>
      <c r="OA58" s="107"/>
      <c r="OB58" s="107"/>
      <c r="OC58" s="107"/>
      <c r="OD58" s="107"/>
      <c r="OE58" s="107"/>
      <c r="OF58" s="107"/>
      <c r="OG58" s="107"/>
      <c r="OH58" s="107"/>
      <c r="OI58" s="107"/>
      <c r="OJ58" s="107"/>
      <c r="OK58" s="107"/>
      <c r="OL58" s="107"/>
      <c r="OM58" s="107"/>
      <c r="ON58" s="107"/>
      <c r="OO58" s="107"/>
      <c r="OP58" s="107"/>
      <c r="OQ58" s="107"/>
      <c r="OR58" s="107"/>
      <c r="OS58" s="107"/>
      <c r="OT58" s="107"/>
      <c r="OU58" s="107"/>
      <c r="OV58" s="107"/>
      <c r="OW58" s="107"/>
      <c r="OX58" s="107"/>
      <c r="OY58" s="107"/>
      <c r="OZ58" s="107"/>
      <c r="PA58" s="107"/>
      <c r="PB58" s="107"/>
      <c r="PC58" s="107"/>
      <c r="PD58" s="107"/>
      <c r="PE58" s="107"/>
      <c r="PF58" s="107"/>
      <c r="PG58" s="107"/>
      <c r="PH58" s="107"/>
      <c r="PI58" s="107"/>
      <c r="PJ58" s="107"/>
      <c r="PK58" s="107"/>
      <c r="PL58" s="107"/>
      <c r="PM58" s="107"/>
      <c r="PN58" s="107"/>
      <c r="PO58" s="107"/>
      <c r="PP58" s="107"/>
      <c r="PQ58" s="107"/>
      <c r="PR58" s="107"/>
      <c r="PS58" s="107"/>
      <c r="PT58" s="107"/>
      <c r="PU58" s="107"/>
      <c r="PV58" s="107"/>
      <c r="PW58" s="107"/>
      <c r="PX58" s="107"/>
      <c r="PY58" s="107"/>
      <c r="PZ58" s="107"/>
      <c r="QA58" s="107"/>
      <c r="QB58" s="107"/>
      <c r="QC58" s="107"/>
      <c r="QD58" s="107"/>
      <c r="QE58" s="107"/>
      <c r="QF58" s="107"/>
      <c r="QG58" s="107"/>
      <c r="QH58" s="107"/>
      <c r="QI58" s="107"/>
      <c r="QJ58" s="107"/>
      <c r="QK58" s="107"/>
      <c r="QL58" s="107"/>
      <c r="QM58" s="107"/>
      <c r="QN58" s="107"/>
      <c r="QO58" s="107"/>
      <c r="QP58" s="107"/>
      <c r="QQ58" s="107"/>
      <c r="QR58" s="107"/>
      <c r="QS58" s="107"/>
      <c r="QT58" s="107"/>
      <c r="QU58" s="107"/>
      <c r="QV58" s="107"/>
      <c r="QW58" s="107"/>
      <c r="QX58" s="107"/>
      <c r="QY58" s="107"/>
      <c r="QZ58" s="107"/>
      <c r="RA58" s="107"/>
      <c r="RB58" s="107"/>
      <c r="RC58" s="107"/>
      <c r="RD58" s="107"/>
      <c r="RE58" s="107"/>
      <c r="RF58" s="107"/>
      <c r="RG58" s="107"/>
      <c r="RH58" s="107"/>
      <c r="RI58" s="107"/>
      <c r="RJ58" s="107"/>
      <c r="RK58" s="107"/>
      <c r="RL58" s="107"/>
      <c r="RM58" s="107"/>
      <c r="RN58" s="107"/>
      <c r="RO58" s="107"/>
      <c r="RP58" s="107"/>
      <c r="RQ58" s="107"/>
      <c r="RR58" s="107"/>
      <c r="RS58" s="107"/>
      <c r="RT58" s="107"/>
      <c r="RU58" s="107"/>
      <c r="RV58" s="107"/>
      <c r="RW58" s="107"/>
      <c r="RX58" s="107"/>
      <c r="RY58" s="107"/>
      <c r="RZ58" s="107"/>
      <c r="SA58" s="107"/>
      <c r="SB58" s="107"/>
      <c r="SC58" s="107"/>
      <c r="SD58" s="107"/>
      <c r="SE58" s="107"/>
      <c r="SF58" s="107"/>
      <c r="SG58" s="107"/>
      <c r="SH58" s="107"/>
      <c r="SI58" s="107"/>
      <c r="SJ58" s="107"/>
      <c r="SK58" s="107"/>
      <c r="SL58" s="107"/>
      <c r="SM58" s="107"/>
      <c r="SN58" s="107"/>
      <c r="SO58" s="107"/>
      <c r="SP58" s="107"/>
      <c r="SQ58" s="107"/>
      <c r="SR58" s="107"/>
      <c r="SS58" s="107"/>
      <c r="ST58" s="107"/>
      <c r="SU58" s="107"/>
      <c r="SV58" s="107"/>
      <c r="SW58" s="107"/>
      <c r="SX58" s="107"/>
      <c r="SY58" s="107"/>
      <c r="SZ58" s="107"/>
      <c r="TA58" s="107"/>
      <c r="TB58" s="107"/>
      <c r="TC58" s="107"/>
      <c r="TD58" s="107"/>
      <c r="TE58" s="107"/>
      <c r="TF58" s="107"/>
      <c r="TG58" s="107"/>
      <c r="TH58" s="107"/>
      <c r="TI58" s="107"/>
      <c r="TJ58" s="107"/>
      <c r="TK58" s="107"/>
      <c r="TL58" s="107"/>
      <c r="TM58" s="107"/>
      <c r="TN58" s="107"/>
      <c r="TO58" s="107"/>
      <c r="TP58" s="107"/>
      <c r="TQ58" s="107"/>
      <c r="TR58" s="107"/>
      <c r="TS58" s="107"/>
      <c r="TT58" s="107"/>
      <c r="TU58" s="107"/>
      <c r="TV58" s="107"/>
      <c r="TW58" s="107"/>
      <c r="TX58" s="107"/>
      <c r="TY58" s="107"/>
      <c r="TZ58" s="107"/>
      <c r="UA58" s="107"/>
      <c r="UB58" s="107"/>
      <c r="UC58" s="107"/>
      <c r="UD58" s="107"/>
      <c r="UE58" s="107"/>
      <c r="UF58" s="107"/>
      <c r="UG58" s="107"/>
      <c r="UH58" s="107"/>
      <c r="UI58" s="107"/>
      <c r="UJ58" s="107"/>
      <c r="UK58" s="107"/>
      <c r="UL58" s="107"/>
      <c r="UM58" s="107"/>
      <c r="UN58" s="107"/>
      <c r="UO58" s="107"/>
      <c r="UP58" s="107"/>
      <c r="UQ58" s="107"/>
      <c r="UR58" s="107"/>
      <c r="US58" s="107"/>
      <c r="UT58" s="107"/>
      <c r="UU58" s="107"/>
      <c r="UV58" s="107"/>
      <c r="UW58" s="107"/>
      <c r="UX58" s="107"/>
      <c r="UY58" s="107"/>
      <c r="UZ58" s="107"/>
      <c r="VA58" s="107"/>
      <c r="VB58" s="107"/>
      <c r="VC58" s="107"/>
      <c r="VD58" s="107"/>
      <c r="VE58" s="107"/>
      <c r="VF58" s="107"/>
      <c r="VG58" s="107"/>
      <c r="VH58" s="107"/>
      <c r="VI58" s="107"/>
      <c r="VJ58" s="107"/>
      <c r="VK58" s="107"/>
      <c r="VL58" s="107"/>
      <c r="VM58" s="107"/>
      <c r="VN58" s="107"/>
      <c r="VO58" s="107"/>
      <c r="VP58" s="107"/>
      <c r="VQ58" s="107"/>
      <c r="VR58" s="107"/>
      <c r="VS58" s="107"/>
      <c r="VT58" s="107"/>
      <c r="VU58" s="107"/>
      <c r="VV58" s="107"/>
      <c r="VW58" s="107"/>
      <c r="VX58" s="107"/>
      <c r="VY58" s="107"/>
      <c r="VZ58" s="107"/>
      <c r="WA58" s="107"/>
      <c r="WB58" s="107"/>
      <c r="WC58" s="107"/>
      <c r="WD58" s="107"/>
      <c r="WE58" s="107"/>
      <c r="WF58" s="107"/>
      <c r="WG58" s="107"/>
      <c r="WH58" s="107"/>
      <c r="WI58" s="107"/>
      <c r="WJ58" s="107"/>
      <c r="WK58" s="107"/>
      <c r="WL58" s="107"/>
      <c r="WM58" s="107"/>
      <c r="WN58" s="107"/>
      <c r="WO58" s="107"/>
      <c r="WP58" s="107"/>
      <c r="WQ58" s="107"/>
      <c r="WR58" s="107"/>
      <c r="WS58" s="107"/>
      <c r="WT58" s="107"/>
      <c r="WU58" s="107"/>
      <c r="WV58" s="107"/>
      <c r="WW58" s="107"/>
      <c r="WX58" s="107"/>
      <c r="WY58" s="107"/>
      <c r="WZ58" s="107"/>
      <c r="XA58" s="107"/>
      <c r="XB58" s="107"/>
      <c r="XC58" s="107"/>
      <c r="XD58" s="107"/>
      <c r="XE58" s="107"/>
      <c r="XF58" s="107"/>
      <c r="XG58" s="107"/>
      <c r="XH58" s="107"/>
      <c r="XI58" s="107"/>
      <c r="XJ58" s="107"/>
      <c r="XK58" s="107"/>
      <c r="XL58" s="107"/>
      <c r="XM58" s="107"/>
      <c r="XN58" s="107"/>
      <c r="XO58" s="107"/>
      <c r="XP58" s="107"/>
      <c r="XQ58" s="107"/>
      <c r="XR58" s="107"/>
      <c r="XS58" s="107"/>
      <c r="XT58" s="107"/>
      <c r="XU58" s="107"/>
      <c r="XV58" s="107"/>
      <c r="XW58" s="107"/>
      <c r="XX58" s="107"/>
      <c r="XY58" s="107"/>
      <c r="XZ58" s="107"/>
      <c r="YA58" s="107"/>
      <c r="YB58" s="107"/>
      <c r="YC58" s="107"/>
      <c r="YD58" s="107"/>
      <c r="YE58" s="107"/>
      <c r="YF58" s="107"/>
      <c r="YG58" s="107"/>
      <c r="YH58" s="107"/>
      <c r="YI58" s="107"/>
      <c r="YJ58" s="107"/>
      <c r="YK58" s="107"/>
      <c r="YL58" s="107"/>
      <c r="YM58" s="107"/>
      <c r="YN58" s="107"/>
      <c r="YO58" s="107"/>
      <c r="YP58" s="107"/>
      <c r="YQ58" s="107"/>
      <c r="YR58" s="107"/>
      <c r="YS58" s="107"/>
      <c r="YT58" s="107"/>
      <c r="YU58" s="107"/>
      <c r="YV58" s="107"/>
      <c r="YW58" s="107"/>
      <c r="YX58" s="107"/>
      <c r="YY58" s="107"/>
      <c r="YZ58" s="107"/>
      <c r="ZA58" s="107"/>
      <c r="ZB58" s="107"/>
      <c r="ZC58" s="107"/>
      <c r="ZD58" s="107"/>
      <c r="ZE58" s="107"/>
      <c r="ZF58" s="107"/>
      <c r="ZG58" s="107"/>
      <c r="ZH58" s="107"/>
      <c r="ZI58" s="107"/>
      <c r="ZJ58" s="107"/>
      <c r="ZK58" s="107"/>
      <c r="ZL58" s="107"/>
      <c r="ZM58" s="107"/>
      <c r="ZN58" s="107"/>
      <c r="ZO58" s="107"/>
      <c r="ZP58" s="107"/>
      <c r="ZQ58" s="107"/>
      <c r="ZR58" s="107"/>
      <c r="ZS58" s="107"/>
      <c r="ZT58" s="107"/>
      <c r="ZU58" s="107"/>
      <c r="ZV58" s="107"/>
      <c r="ZW58" s="107"/>
      <c r="ZX58" s="107"/>
      <c r="ZY58" s="107"/>
      <c r="ZZ58" s="107"/>
      <c r="AAA58" s="107"/>
      <c r="AAB58" s="107"/>
      <c r="AAC58" s="107"/>
      <c r="AAD58" s="107"/>
      <c r="AAE58" s="107"/>
      <c r="AAF58" s="107"/>
      <c r="AAG58" s="107"/>
      <c r="AAH58" s="107"/>
      <c r="AAI58" s="107"/>
      <c r="AAJ58" s="107"/>
      <c r="AAK58" s="107"/>
      <c r="AAL58" s="107"/>
      <c r="AAM58" s="107"/>
      <c r="AAN58" s="107"/>
      <c r="AAO58" s="107"/>
      <c r="AAP58" s="107"/>
      <c r="AAQ58" s="107"/>
      <c r="AAR58" s="107"/>
      <c r="AAS58" s="107"/>
      <c r="AAT58" s="107"/>
      <c r="AAU58" s="107"/>
      <c r="AAV58" s="107"/>
      <c r="AAW58" s="107"/>
      <c r="AAX58" s="107"/>
      <c r="AAY58" s="107"/>
      <c r="AAZ58" s="107"/>
      <c r="ABA58" s="107"/>
      <c r="ABB58" s="107"/>
      <c r="ABC58" s="107"/>
      <c r="ABD58" s="107"/>
      <c r="ABE58" s="107"/>
      <c r="ABF58" s="107"/>
      <c r="ABG58" s="107"/>
      <c r="ABH58" s="107"/>
      <c r="ABI58" s="107"/>
      <c r="ABJ58" s="107"/>
      <c r="ABK58" s="107"/>
      <c r="ABL58" s="107"/>
      <c r="ABM58" s="107"/>
      <c r="ABN58" s="107"/>
      <c r="ABO58" s="107"/>
      <c r="ABP58" s="107"/>
    </row>
    <row r="59" spans="21:744" s="108" customFormat="1" ht="14" x14ac:dyDescent="0.15">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c r="IV59" s="107"/>
      <c r="IW59" s="107"/>
      <c r="IX59" s="107"/>
      <c r="IY59" s="107"/>
      <c r="IZ59" s="107"/>
      <c r="JA59" s="107"/>
      <c r="JB59" s="107"/>
      <c r="JC59" s="107"/>
      <c r="JD59" s="107"/>
      <c r="JE59" s="107"/>
      <c r="JF59" s="107"/>
      <c r="JG59" s="107"/>
      <c r="JH59" s="107"/>
      <c r="JI59" s="107"/>
      <c r="JJ59" s="107"/>
      <c r="JK59" s="107"/>
      <c r="JL59" s="107"/>
      <c r="JM59" s="107"/>
      <c r="JN59" s="107"/>
      <c r="JO59" s="107"/>
      <c r="JP59" s="107"/>
      <c r="JQ59" s="107"/>
      <c r="JR59" s="107"/>
      <c r="JS59" s="107"/>
      <c r="JT59" s="107"/>
      <c r="JU59" s="107"/>
      <c r="JV59" s="107"/>
      <c r="JW59" s="107"/>
      <c r="JX59" s="107"/>
      <c r="JY59" s="107"/>
      <c r="JZ59" s="107"/>
      <c r="KA59" s="107"/>
      <c r="KB59" s="107"/>
      <c r="KC59" s="107"/>
      <c r="KD59" s="107"/>
      <c r="KE59" s="107"/>
      <c r="KF59" s="107"/>
      <c r="KG59" s="107"/>
      <c r="KH59" s="107"/>
      <c r="KI59" s="107"/>
      <c r="KJ59" s="107"/>
      <c r="KK59" s="107"/>
      <c r="KL59" s="107"/>
      <c r="KM59" s="107"/>
      <c r="KN59" s="107"/>
      <c r="KO59" s="107"/>
      <c r="KP59" s="107"/>
      <c r="KQ59" s="107"/>
      <c r="KR59" s="107"/>
      <c r="KS59" s="107"/>
      <c r="KT59" s="107"/>
      <c r="KU59" s="107"/>
      <c r="KV59" s="107"/>
      <c r="KW59" s="107"/>
      <c r="KX59" s="107"/>
      <c r="KY59" s="107"/>
      <c r="KZ59" s="107"/>
      <c r="LA59" s="107"/>
      <c r="LB59" s="107"/>
      <c r="LC59" s="107"/>
      <c r="LD59" s="107"/>
      <c r="LE59" s="107"/>
      <c r="LF59" s="107"/>
      <c r="LG59" s="107"/>
      <c r="LH59" s="107"/>
      <c r="LI59" s="107"/>
      <c r="LJ59" s="107"/>
      <c r="LK59" s="107"/>
      <c r="LL59" s="107"/>
      <c r="LM59" s="107"/>
      <c r="LN59" s="107"/>
      <c r="LO59" s="107"/>
      <c r="LP59" s="107"/>
      <c r="LQ59" s="107"/>
      <c r="LR59" s="107"/>
      <c r="LS59" s="107"/>
      <c r="LT59" s="107"/>
      <c r="LU59" s="107"/>
      <c r="LV59" s="107"/>
      <c r="LW59" s="107"/>
      <c r="LX59" s="107"/>
      <c r="LY59" s="107"/>
      <c r="LZ59" s="107"/>
      <c r="MA59" s="107"/>
      <c r="MB59" s="107"/>
      <c r="MC59" s="107"/>
      <c r="MD59" s="107"/>
      <c r="ME59" s="107"/>
      <c r="MF59" s="107"/>
      <c r="MG59" s="107"/>
      <c r="MH59" s="107"/>
      <c r="MI59" s="107"/>
      <c r="MJ59" s="107"/>
      <c r="MK59" s="107"/>
      <c r="ML59" s="107"/>
      <c r="MM59" s="107"/>
      <c r="MN59" s="107"/>
      <c r="MO59" s="107"/>
      <c r="MP59" s="107"/>
      <c r="MQ59" s="107"/>
      <c r="MR59" s="107"/>
      <c r="MS59" s="107"/>
      <c r="MT59" s="107"/>
      <c r="MU59" s="107"/>
      <c r="MV59" s="107"/>
      <c r="MW59" s="107"/>
      <c r="MX59" s="107"/>
      <c r="MY59" s="107"/>
      <c r="MZ59" s="107"/>
      <c r="NA59" s="107"/>
      <c r="NB59" s="107"/>
      <c r="NC59" s="107"/>
      <c r="ND59" s="107"/>
      <c r="NE59" s="107"/>
      <c r="NF59" s="107"/>
      <c r="NG59" s="107"/>
      <c r="NH59" s="107"/>
      <c r="NI59" s="107"/>
      <c r="NJ59" s="107"/>
      <c r="NK59" s="107"/>
      <c r="NL59" s="107"/>
      <c r="NM59" s="107"/>
      <c r="NN59" s="107"/>
      <c r="NO59" s="107"/>
      <c r="NP59" s="107"/>
      <c r="NQ59" s="107"/>
      <c r="NR59" s="107"/>
      <c r="NS59" s="107"/>
      <c r="NT59" s="107"/>
      <c r="NU59" s="107"/>
      <c r="NV59" s="107"/>
      <c r="NW59" s="107"/>
      <c r="NX59" s="107"/>
      <c r="NY59" s="107"/>
      <c r="NZ59" s="107"/>
      <c r="OA59" s="107"/>
      <c r="OB59" s="107"/>
      <c r="OC59" s="107"/>
      <c r="OD59" s="107"/>
      <c r="OE59" s="107"/>
      <c r="OF59" s="107"/>
      <c r="OG59" s="107"/>
      <c r="OH59" s="107"/>
      <c r="OI59" s="107"/>
      <c r="OJ59" s="107"/>
      <c r="OK59" s="107"/>
      <c r="OL59" s="107"/>
      <c r="OM59" s="107"/>
      <c r="ON59" s="107"/>
      <c r="OO59" s="107"/>
      <c r="OP59" s="107"/>
      <c r="OQ59" s="107"/>
      <c r="OR59" s="107"/>
      <c r="OS59" s="107"/>
      <c r="OT59" s="107"/>
      <c r="OU59" s="107"/>
      <c r="OV59" s="107"/>
      <c r="OW59" s="107"/>
      <c r="OX59" s="107"/>
      <c r="OY59" s="107"/>
      <c r="OZ59" s="107"/>
      <c r="PA59" s="107"/>
      <c r="PB59" s="107"/>
      <c r="PC59" s="107"/>
      <c r="PD59" s="107"/>
      <c r="PE59" s="107"/>
      <c r="PF59" s="107"/>
      <c r="PG59" s="107"/>
      <c r="PH59" s="107"/>
      <c r="PI59" s="107"/>
      <c r="PJ59" s="107"/>
      <c r="PK59" s="107"/>
      <c r="PL59" s="107"/>
      <c r="PM59" s="107"/>
      <c r="PN59" s="107"/>
      <c r="PO59" s="107"/>
      <c r="PP59" s="107"/>
      <c r="PQ59" s="107"/>
      <c r="PR59" s="107"/>
      <c r="PS59" s="107"/>
      <c r="PT59" s="107"/>
      <c r="PU59" s="107"/>
      <c r="PV59" s="107"/>
      <c r="PW59" s="107"/>
      <c r="PX59" s="107"/>
      <c r="PY59" s="107"/>
      <c r="PZ59" s="107"/>
      <c r="QA59" s="107"/>
      <c r="QB59" s="107"/>
      <c r="QC59" s="107"/>
      <c r="QD59" s="107"/>
      <c r="QE59" s="107"/>
      <c r="QF59" s="107"/>
      <c r="QG59" s="107"/>
      <c r="QH59" s="107"/>
      <c r="QI59" s="107"/>
      <c r="QJ59" s="107"/>
      <c r="QK59" s="107"/>
      <c r="QL59" s="107"/>
      <c r="QM59" s="107"/>
      <c r="QN59" s="107"/>
      <c r="QO59" s="107"/>
      <c r="QP59" s="107"/>
      <c r="QQ59" s="107"/>
      <c r="QR59" s="107"/>
      <c r="QS59" s="107"/>
      <c r="QT59" s="107"/>
      <c r="QU59" s="107"/>
      <c r="QV59" s="107"/>
      <c r="QW59" s="107"/>
      <c r="QX59" s="107"/>
      <c r="QY59" s="107"/>
      <c r="QZ59" s="107"/>
      <c r="RA59" s="107"/>
      <c r="RB59" s="107"/>
      <c r="RC59" s="107"/>
      <c r="RD59" s="107"/>
      <c r="RE59" s="107"/>
      <c r="RF59" s="107"/>
      <c r="RG59" s="107"/>
      <c r="RH59" s="107"/>
      <c r="RI59" s="107"/>
      <c r="RJ59" s="107"/>
      <c r="RK59" s="107"/>
      <c r="RL59" s="107"/>
      <c r="RM59" s="107"/>
      <c r="RN59" s="107"/>
      <c r="RO59" s="107"/>
      <c r="RP59" s="107"/>
      <c r="RQ59" s="107"/>
      <c r="RR59" s="107"/>
      <c r="RS59" s="107"/>
      <c r="RT59" s="107"/>
      <c r="RU59" s="107"/>
      <c r="RV59" s="107"/>
      <c r="RW59" s="107"/>
      <c r="RX59" s="107"/>
      <c r="RY59" s="107"/>
      <c r="RZ59" s="107"/>
      <c r="SA59" s="107"/>
      <c r="SB59" s="107"/>
      <c r="SC59" s="107"/>
      <c r="SD59" s="107"/>
      <c r="SE59" s="107"/>
      <c r="SF59" s="107"/>
      <c r="SG59" s="107"/>
      <c r="SH59" s="107"/>
      <c r="SI59" s="107"/>
      <c r="SJ59" s="107"/>
      <c r="SK59" s="107"/>
      <c r="SL59" s="107"/>
      <c r="SM59" s="107"/>
      <c r="SN59" s="107"/>
      <c r="SO59" s="107"/>
      <c r="SP59" s="107"/>
      <c r="SQ59" s="107"/>
      <c r="SR59" s="107"/>
      <c r="SS59" s="107"/>
      <c r="ST59" s="107"/>
      <c r="SU59" s="107"/>
      <c r="SV59" s="107"/>
      <c r="SW59" s="107"/>
      <c r="SX59" s="107"/>
      <c r="SY59" s="107"/>
      <c r="SZ59" s="107"/>
      <c r="TA59" s="107"/>
      <c r="TB59" s="107"/>
      <c r="TC59" s="107"/>
      <c r="TD59" s="107"/>
      <c r="TE59" s="107"/>
      <c r="TF59" s="107"/>
      <c r="TG59" s="107"/>
      <c r="TH59" s="107"/>
      <c r="TI59" s="107"/>
      <c r="TJ59" s="107"/>
      <c r="TK59" s="107"/>
      <c r="TL59" s="107"/>
      <c r="TM59" s="107"/>
      <c r="TN59" s="107"/>
      <c r="TO59" s="107"/>
      <c r="TP59" s="107"/>
      <c r="TQ59" s="107"/>
      <c r="TR59" s="107"/>
      <c r="TS59" s="107"/>
      <c r="TT59" s="107"/>
      <c r="TU59" s="107"/>
      <c r="TV59" s="107"/>
      <c r="TW59" s="107"/>
      <c r="TX59" s="107"/>
      <c r="TY59" s="107"/>
      <c r="TZ59" s="107"/>
      <c r="UA59" s="107"/>
      <c r="UB59" s="107"/>
      <c r="UC59" s="107"/>
      <c r="UD59" s="107"/>
      <c r="UE59" s="107"/>
      <c r="UF59" s="107"/>
      <c r="UG59" s="107"/>
      <c r="UH59" s="107"/>
      <c r="UI59" s="107"/>
      <c r="UJ59" s="107"/>
      <c r="UK59" s="107"/>
      <c r="UL59" s="107"/>
      <c r="UM59" s="107"/>
      <c r="UN59" s="107"/>
      <c r="UO59" s="107"/>
      <c r="UP59" s="107"/>
      <c r="UQ59" s="107"/>
      <c r="UR59" s="107"/>
      <c r="US59" s="107"/>
      <c r="UT59" s="107"/>
      <c r="UU59" s="107"/>
      <c r="UV59" s="107"/>
      <c r="UW59" s="107"/>
      <c r="UX59" s="107"/>
      <c r="UY59" s="107"/>
      <c r="UZ59" s="107"/>
      <c r="VA59" s="107"/>
      <c r="VB59" s="107"/>
      <c r="VC59" s="107"/>
      <c r="VD59" s="107"/>
      <c r="VE59" s="107"/>
      <c r="VF59" s="107"/>
      <c r="VG59" s="107"/>
      <c r="VH59" s="107"/>
      <c r="VI59" s="107"/>
      <c r="VJ59" s="107"/>
      <c r="VK59" s="107"/>
      <c r="VL59" s="107"/>
      <c r="VM59" s="107"/>
      <c r="VN59" s="107"/>
      <c r="VO59" s="107"/>
      <c r="VP59" s="107"/>
      <c r="VQ59" s="107"/>
      <c r="VR59" s="107"/>
      <c r="VS59" s="107"/>
      <c r="VT59" s="107"/>
      <c r="VU59" s="107"/>
      <c r="VV59" s="107"/>
      <c r="VW59" s="107"/>
      <c r="VX59" s="107"/>
      <c r="VY59" s="107"/>
      <c r="VZ59" s="107"/>
      <c r="WA59" s="107"/>
      <c r="WB59" s="107"/>
      <c r="WC59" s="107"/>
      <c r="WD59" s="107"/>
      <c r="WE59" s="107"/>
      <c r="WF59" s="107"/>
      <c r="WG59" s="107"/>
      <c r="WH59" s="107"/>
      <c r="WI59" s="107"/>
      <c r="WJ59" s="107"/>
      <c r="WK59" s="107"/>
      <c r="WL59" s="107"/>
      <c r="WM59" s="107"/>
      <c r="WN59" s="107"/>
      <c r="WO59" s="107"/>
      <c r="WP59" s="107"/>
      <c r="WQ59" s="107"/>
      <c r="WR59" s="107"/>
      <c r="WS59" s="107"/>
      <c r="WT59" s="107"/>
      <c r="WU59" s="107"/>
      <c r="WV59" s="107"/>
      <c r="WW59" s="107"/>
      <c r="WX59" s="107"/>
      <c r="WY59" s="107"/>
      <c r="WZ59" s="107"/>
      <c r="XA59" s="107"/>
      <c r="XB59" s="107"/>
      <c r="XC59" s="107"/>
      <c r="XD59" s="107"/>
      <c r="XE59" s="107"/>
      <c r="XF59" s="107"/>
      <c r="XG59" s="107"/>
      <c r="XH59" s="107"/>
      <c r="XI59" s="107"/>
      <c r="XJ59" s="107"/>
      <c r="XK59" s="107"/>
      <c r="XL59" s="107"/>
      <c r="XM59" s="107"/>
      <c r="XN59" s="107"/>
      <c r="XO59" s="107"/>
      <c r="XP59" s="107"/>
      <c r="XQ59" s="107"/>
      <c r="XR59" s="107"/>
      <c r="XS59" s="107"/>
      <c r="XT59" s="107"/>
      <c r="XU59" s="107"/>
      <c r="XV59" s="107"/>
      <c r="XW59" s="107"/>
      <c r="XX59" s="107"/>
      <c r="XY59" s="107"/>
      <c r="XZ59" s="107"/>
      <c r="YA59" s="107"/>
      <c r="YB59" s="107"/>
      <c r="YC59" s="107"/>
      <c r="YD59" s="107"/>
      <c r="YE59" s="107"/>
      <c r="YF59" s="107"/>
      <c r="YG59" s="107"/>
      <c r="YH59" s="107"/>
      <c r="YI59" s="107"/>
      <c r="YJ59" s="107"/>
      <c r="YK59" s="107"/>
      <c r="YL59" s="107"/>
      <c r="YM59" s="107"/>
      <c r="YN59" s="107"/>
      <c r="YO59" s="107"/>
      <c r="YP59" s="107"/>
      <c r="YQ59" s="107"/>
      <c r="YR59" s="107"/>
      <c r="YS59" s="107"/>
      <c r="YT59" s="107"/>
      <c r="YU59" s="107"/>
      <c r="YV59" s="107"/>
      <c r="YW59" s="107"/>
      <c r="YX59" s="107"/>
      <c r="YY59" s="107"/>
      <c r="YZ59" s="107"/>
      <c r="ZA59" s="107"/>
      <c r="ZB59" s="107"/>
      <c r="ZC59" s="107"/>
      <c r="ZD59" s="107"/>
      <c r="ZE59" s="107"/>
      <c r="ZF59" s="107"/>
      <c r="ZG59" s="107"/>
      <c r="ZH59" s="107"/>
      <c r="ZI59" s="107"/>
      <c r="ZJ59" s="107"/>
      <c r="ZK59" s="107"/>
      <c r="ZL59" s="107"/>
      <c r="ZM59" s="107"/>
      <c r="ZN59" s="107"/>
      <c r="ZO59" s="107"/>
      <c r="ZP59" s="107"/>
      <c r="ZQ59" s="107"/>
      <c r="ZR59" s="107"/>
      <c r="ZS59" s="107"/>
      <c r="ZT59" s="107"/>
      <c r="ZU59" s="107"/>
      <c r="ZV59" s="107"/>
      <c r="ZW59" s="107"/>
      <c r="ZX59" s="107"/>
      <c r="ZY59" s="107"/>
      <c r="ZZ59" s="107"/>
      <c r="AAA59" s="107"/>
      <c r="AAB59" s="107"/>
      <c r="AAC59" s="107"/>
      <c r="AAD59" s="107"/>
      <c r="AAE59" s="107"/>
      <c r="AAF59" s="107"/>
      <c r="AAG59" s="107"/>
      <c r="AAH59" s="107"/>
      <c r="AAI59" s="107"/>
      <c r="AAJ59" s="107"/>
      <c r="AAK59" s="107"/>
      <c r="AAL59" s="107"/>
      <c r="AAM59" s="107"/>
      <c r="AAN59" s="107"/>
      <c r="AAO59" s="107"/>
      <c r="AAP59" s="107"/>
      <c r="AAQ59" s="107"/>
      <c r="AAR59" s="107"/>
      <c r="AAS59" s="107"/>
      <c r="AAT59" s="107"/>
      <c r="AAU59" s="107"/>
      <c r="AAV59" s="107"/>
      <c r="AAW59" s="107"/>
      <c r="AAX59" s="107"/>
      <c r="AAY59" s="107"/>
      <c r="AAZ59" s="107"/>
      <c r="ABA59" s="107"/>
      <c r="ABB59" s="107"/>
      <c r="ABC59" s="107"/>
      <c r="ABD59" s="107"/>
      <c r="ABE59" s="107"/>
      <c r="ABF59" s="107"/>
      <c r="ABG59" s="107"/>
      <c r="ABH59" s="107"/>
      <c r="ABI59" s="107"/>
      <c r="ABJ59" s="107"/>
      <c r="ABK59" s="107"/>
      <c r="ABL59" s="107"/>
      <c r="ABM59" s="107"/>
      <c r="ABN59" s="107"/>
      <c r="ABO59" s="107"/>
      <c r="ABP59" s="107"/>
    </row>
    <row r="60" spans="21:744" s="108" customFormat="1" ht="14" x14ac:dyDescent="0.15">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c r="LV60" s="107"/>
      <c r="LW60" s="107"/>
      <c r="LX60" s="107"/>
      <c r="LY60" s="107"/>
      <c r="LZ60" s="107"/>
      <c r="MA60" s="107"/>
      <c r="MB60" s="107"/>
      <c r="MC60" s="107"/>
      <c r="MD60" s="107"/>
      <c r="ME60" s="107"/>
      <c r="MF60" s="107"/>
      <c r="MG60" s="107"/>
      <c r="MH60" s="107"/>
      <c r="MI60" s="107"/>
      <c r="MJ60" s="107"/>
      <c r="MK60" s="107"/>
      <c r="ML60" s="107"/>
      <c r="MM60" s="107"/>
      <c r="MN60" s="107"/>
      <c r="MO60" s="107"/>
      <c r="MP60" s="107"/>
      <c r="MQ60" s="107"/>
      <c r="MR60" s="107"/>
      <c r="MS60" s="107"/>
      <c r="MT60" s="107"/>
      <c r="MU60" s="107"/>
      <c r="MV60" s="107"/>
      <c r="MW60" s="107"/>
      <c r="MX60" s="107"/>
      <c r="MY60" s="107"/>
      <c r="MZ60" s="107"/>
      <c r="NA60" s="107"/>
      <c r="NB60" s="107"/>
      <c r="NC60" s="107"/>
      <c r="ND60" s="107"/>
      <c r="NE60" s="107"/>
      <c r="NF60" s="107"/>
      <c r="NG60" s="107"/>
      <c r="NH60" s="107"/>
      <c r="NI60" s="107"/>
      <c r="NJ60" s="107"/>
      <c r="NK60" s="107"/>
      <c r="NL60" s="107"/>
      <c r="NM60" s="107"/>
      <c r="NN60" s="107"/>
      <c r="NO60" s="107"/>
      <c r="NP60" s="107"/>
      <c r="NQ60" s="107"/>
      <c r="NR60" s="107"/>
      <c r="NS60" s="107"/>
      <c r="NT60" s="107"/>
      <c r="NU60" s="107"/>
      <c r="NV60" s="107"/>
      <c r="NW60" s="107"/>
      <c r="NX60" s="107"/>
      <c r="NY60" s="107"/>
      <c r="NZ60" s="107"/>
      <c r="OA60" s="107"/>
      <c r="OB60" s="107"/>
      <c r="OC60" s="107"/>
      <c r="OD60" s="107"/>
      <c r="OE60" s="107"/>
      <c r="OF60" s="107"/>
      <c r="OG60" s="107"/>
      <c r="OH60" s="107"/>
      <c r="OI60" s="107"/>
      <c r="OJ60" s="107"/>
      <c r="OK60" s="107"/>
      <c r="OL60" s="107"/>
      <c r="OM60" s="107"/>
      <c r="ON60" s="107"/>
      <c r="OO60" s="107"/>
      <c r="OP60" s="107"/>
      <c r="OQ60" s="107"/>
      <c r="OR60" s="107"/>
      <c r="OS60" s="107"/>
      <c r="OT60" s="107"/>
      <c r="OU60" s="107"/>
      <c r="OV60" s="107"/>
      <c r="OW60" s="107"/>
      <c r="OX60" s="107"/>
      <c r="OY60" s="107"/>
      <c r="OZ60" s="107"/>
      <c r="PA60" s="107"/>
      <c r="PB60" s="107"/>
      <c r="PC60" s="107"/>
      <c r="PD60" s="107"/>
      <c r="PE60" s="107"/>
      <c r="PF60" s="107"/>
      <c r="PG60" s="107"/>
      <c r="PH60" s="107"/>
      <c r="PI60" s="107"/>
      <c r="PJ60" s="107"/>
      <c r="PK60" s="107"/>
      <c r="PL60" s="107"/>
      <c r="PM60" s="107"/>
      <c r="PN60" s="107"/>
      <c r="PO60" s="107"/>
      <c r="PP60" s="107"/>
      <c r="PQ60" s="107"/>
      <c r="PR60" s="107"/>
      <c r="PS60" s="107"/>
      <c r="PT60" s="107"/>
      <c r="PU60" s="107"/>
      <c r="PV60" s="107"/>
      <c r="PW60" s="107"/>
      <c r="PX60" s="107"/>
      <c r="PY60" s="107"/>
      <c r="PZ60" s="107"/>
      <c r="QA60" s="107"/>
      <c r="QB60" s="107"/>
      <c r="QC60" s="107"/>
      <c r="QD60" s="107"/>
      <c r="QE60" s="107"/>
      <c r="QF60" s="107"/>
      <c r="QG60" s="107"/>
      <c r="QH60" s="107"/>
      <c r="QI60" s="107"/>
      <c r="QJ60" s="107"/>
      <c r="QK60" s="107"/>
      <c r="QL60" s="107"/>
      <c r="QM60" s="107"/>
      <c r="QN60" s="107"/>
      <c r="QO60" s="107"/>
      <c r="QP60" s="107"/>
      <c r="QQ60" s="107"/>
      <c r="QR60" s="107"/>
      <c r="QS60" s="107"/>
      <c r="QT60" s="107"/>
      <c r="QU60" s="107"/>
      <c r="QV60" s="107"/>
      <c r="QW60" s="107"/>
      <c r="QX60" s="107"/>
      <c r="QY60" s="107"/>
      <c r="QZ60" s="107"/>
      <c r="RA60" s="107"/>
      <c r="RB60" s="107"/>
      <c r="RC60" s="107"/>
      <c r="RD60" s="107"/>
      <c r="RE60" s="107"/>
      <c r="RF60" s="107"/>
      <c r="RG60" s="107"/>
      <c r="RH60" s="107"/>
      <c r="RI60" s="107"/>
      <c r="RJ60" s="107"/>
      <c r="RK60" s="107"/>
      <c r="RL60" s="107"/>
      <c r="RM60" s="107"/>
      <c r="RN60" s="107"/>
      <c r="RO60" s="107"/>
      <c r="RP60" s="107"/>
      <c r="RQ60" s="107"/>
      <c r="RR60" s="107"/>
      <c r="RS60" s="107"/>
      <c r="RT60" s="107"/>
      <c r="RU60" s="107"/>
      <c r="RV60" s="107"/>
      <c r="RW60" s="107"/>
      <c r="RX60" s="107"/>
      <c r="RY60" s="107"/>
      <c r="RZ60" s="107"/>
      <c r="SA60" s="107"/>
      <c r="SB60" s="107"/>
      <c r="SC60" s="107"/>
      <c r="SD60" s="107"/>
      <c r="SE60" s="107"/>
      <c r="SF60" s="107"/>
      <c r="SG60" s="107"/>
      <c r="SH60" s="107"/>
      <c r="SI60" s="107"/>
      <c r="SJ60" s="107"/>
      <c r="SK60" s="107"/>
      <c r="SL60" s="107"/>
      <c r="SM60" s="107"/>
      <c r="SN60" s="107"/>
      <c r="SO60" s="107"/>
      <c r="SP60" s="107"/>
      <c r="SQ60" s="107"/>
      <c r="SR60" s="107"/>
      <c r="SS60" s="107"/>
      <c r="ST60" s="107"/>
      <c r="SU60" s="107"/>
      <c r="SV60" s="107"/>
      <c r="SW60" s="107"/>
      <c r="SX60" s="107"/>
      <c r="SY60" s="107"/>
      <c r="SZ60" s="107"/>
      <c r="TA60" s="107"/>
      <c r="TB60" s="107"/>
      <c r="TC60" s="107"/>
      <c r="TD60" s="107"/>
      <c r="TE60" s="107"/>
      <c r="TF60" s="107"/>
      <c r="TG60" s="107"/>
      <c r="TH60" s="107"/>
      <c r="TI60" s="107"/>
      <c r="TJ60" s="107"/>
      <c r="TK60" s="107"/>
      <c r="TL60" s="107"/>
      <c r="TM60" s="107"/>
      <c r="TN60" s="107"/>
      <c r="TO60" s="107"/>
      <c r="TP60" s="107"/>
      <c r="TQ60" s="107"/>
      <c r="TR60" s="107"/>
      <c r="TS60" s="107"/>
      <c r="TT60" s="107"/>
      <c r="TU60" s="107"/>
      <c r="TV60" s="107"/>
      <c r="TW60" s="107"/>
      <c r="TX60" s="107"/>
      <c r="TY60" s="107"/>
      <c r="TZ60" s="107"/>
      <c r="UA60" s="107"/>
      <c r="UB60" s="107"/>
      <c r="UC60" s="107"/>
      <c r="UD60" s="107"/>
      <c r="UE60" s="107"/>
      <c r="UF60" s="107"/>
      <c r="UG60" s="107"/>
      <c r="UH60" s="107"/>
      <c r="UI60" s="107"/>
      <c r="UJ60" s="107"/>
      <c r="UK60" s="107"/>
      <c r="UL60" s="107"/>
      <c r="UM60" s="107"/>
      <c r="UN60" s="107"/>
      <c r="UO60" s="107"/>
      <c r="UP60" s="107"/>
      <c r="UQ60" s="107"/>
      <c r="UR60" s="107"/>
      <c r="US60" s="107"/>
      <c r="UT60" s="107"/>
      <c r="UU60" s="107"/>
      <c r="UV60" s="107"/>
      <c r="UW60" s="107"/>
      <c r="UX60" s="107"/>
      <c r="UY60" s="107"/>
      <c r="UZ60" s="107"/>
      <c r="VA60" s="107"/>
      <c r="VB60" s="107"/>
      <c r="VC60" s="107"/>
      <c r="VD60" s="107"/>
      <c r="VE60" s="107"/>
      <c r="VF60" s="107"/>
      <c r="VG60" s="107"/>
      <c r="VH60" s="107"/>
      <c r="VI60" s="107"/>
      <c r="VJ60" s="107"/>
      <c r="VK60" s="107"/>
      <c r="VL60" s="107"/>
      <c r="VM60" s="107"/>
      <c r="VN60" s="107"/>
      <c r="VO60" s="107"/>
      <c r="VP60" s="107"/>
      <c r="VQ60" s="107"/>
      <c r="VR60" s="107"/>
      <c r="VS60" s="107"/>
      <c r="VT60" s="107"/>
      <c r="VU60" s="107"/>
      <c r="VV60" s="107"/>
      <c r="VW60" s="107"/>
      <c r="VX60" s="107"/>
      <c r="VY60" s="107"/>
      <c r="VZ60" s="107"/>
      <c r="WA60" s="107"/>
      <c r="WB60" s="107"/>
      <c r="WC60" s="107"/>
      <c r="WD60" s="107"/>
      <c r="WE60" s="107"/>
      <c r="WF60" s="107"/>
      <c r="WG60" s="107"/>
      <c r="WH60" s="107"/>
      <c r="WI60" s="107"/>
      <c r="WJ60" s="107"/>
      <c r="WK60" s="107"/>
      <c r="WL60" s="107"/>
      <c r="WM60" s="107"/>
      <c r="WN60" s="107"/>
      <c r="WO60" s="107"/>
      <c r="WP60" s="107"/>
      <c r="WQ60" s="107"/>
      <c r="WR60" s="107"/>
      <c r="WS60" s="107"/>
      <c r="WT60" s="107"/>
      <c r="WU60" s="107"/>
      <c r="WV60" s="107"/>
      <c r="WW60" s="107"/>
      <c r="WX60" s="107"/>
      <c r="WY60" s="107"/>
      <c r="WZ60" s="107"/>
      <c r="XA60" s="107"/>
      <c r="XB60" s="107"/>
      <c r="XC60" s="107"/>
      <c r="XD60" s="107"/>
      <c r="XE60" s="107"/>
      <c r="XF60" s="107"/>
      <c r="XG60" s="107"/>
      <c r="XH60" s="107"/>
      <c r="XI60" s="107"/>
      <c r="XJ60" s="107"/>
      <c r="XK60" s="107"/>
      <c r="XL60" s="107"/>
      <c r="XM60" s="107"/>
      <c r="XN60" s="107"/>
      <c r="XO60" s="107"/>
      <c r="XP60" s="107"/>
      <c r="XQ60" s="107"/>
      <c r="XR60" s="107"/>
      <c r="XS60" s="107"/>
      <c r="XT60" s="107"/>
      <c r="XU60" s="107"/>
      <c r="XV60" s="107"/>
      <c r="XW60" s="107"/>
      <c r="XX60" s="107"/>
      <c r="XY60" s="107"/>
      <c r="XZ60" s="107"/>
      <c r="YA60" s="107"/>
      <c r="YB60" s="107"/>
      <c r="YC60" s="107"/>
      <c r="YD60" s="107"/>
      <c r="YE60" s="107"/>
      <c r="YF60" s="107"/>
      <c r="YG60" s="107"/>
      <c r="YH60" s="107"/>
      <c r="YI60" s="107"/>
      <c r="YJ60" s="107"/>
      <c r="YK60" s="107"/>
      <c r="YL60" s="107"/>
      <c r="YM60" s="107"/>
      <c r="YN60" s="107"/>
      <c r="YO60" s="107"/>
      <c r="YP60" s="107"/>
      <c r="YQ60" s="107"/>
      <c r="YR60" s="107"/>
      <c r="YS60" s="107"/>
      <c r="YT60" s="107"/>
      <c r="YU60" s="107"/>
      <c r="YV60" s="107"/>
      <c r="YW60" s="107"/>
      <c r="YX60" s="107"/>
      <c r="YY60" s="107"/>
      <c r="YZ60" s="107"/>
      <c r="ZA60" s="107"/>
      <c r="ZB60" s="107"/>
      <c r="ZC60" s="107"/>
      <c r="ZD60" s="107"/>
      <c r="ZE60" s="107"/>
      <c r="ZF60" s="107"/>
      <c r="ZG60" s="107"/>
      <c r="ZH60" s="107"/>
      <c r="ZI60" s="107"/>
      <c r="ZJ60" s="107"/>
      <c r="ZK60" s="107"/>
      <c r="ZL60" s="107"/>
      <c r="ZM60" s="107"/>
      <c r="ZN60" s="107"/>
      <c r="ZO60" s="107"/>
      <c r="ZP60" s="107"/>
      <c r="ZQ60" s="107"/>
      <c r="ZR60" s="107"/>
      <c r="ZS60" s="107"/>
      <c r="ZT60" s="107"/>
      <c r="ZU60" s="107"/>
      <c r="ZV60" s="107"/>
      <c r="ZW60" s="107"/>
      <c r="ZX60" s="107"/>
      <c r="ZY60" s="107"/>
      <c r="ZZ60" s="107"/>
      <c r="AAA60" s="107"/>
      <c r="AAB60" s="107"/>
      <c r="AAC60" s="107"/>
      <c r="AAD60" s="107"/>
      <c r="AAE60" s="107"/>
      <c r="AAF60" s="107"/>
      <c r="AAG60" s="107"/>
      <c r="AAH60" s="107"/>
      <c r="AAI60" s="107"/>
      <c r="AAJ60" s="107"/>
      <c r="AAK60" s="107"/>
      <c r="AAL60" s="107"/>
      <c r="AAM60" s="107"/>
      <c r="AAN60" s="107"/>
      <c r="AAO60" s="107"/>
      <c r="AAP60" s="107"/>
      <c r="AAQ60" s="107"/>
      <c r="AAR60" s="107"/>
      <c r="AAS60" s="107"/>
      <c r="AAT60" s="107"/>
      <c r="AAU60" s="107"/>
      <c r="AAV60" s="107"/>
      <c r="AAW60" s="107"/>
      <c r="AAX60" s="107"/>
      <c r="AAY60" s="107"/>
      <c r="AAZ60" s="107"/>
      <c r="ABA60" s="107"/>
      <c r="ABB60" s="107"/>
      <c r="ABC60" s="107"/>
      <c r="ABD60" s="107"/>
      <c r="ABE60" s="107"/>
      <c r="ABF60" s="107"/>
      <c r="ABG60" s="107"/>
      <c r="ABH60" s="107"/>
      <c r="ABI60" s="107"/>
      <c r="ABJ60" s="107"/>
      <c r="ABK60" s="107"/>
      <c r="ABL60" s="107"/>
      <c r="ABM60" s="107"/>
      <c r="ABN60" s="107"/>
      <c r="ABO60" s="107"/>
      <c r="ABP60" s="107"/>
    </row>
    <row r="61" spans="21:744" s="108" customFormat="1" ht="14" x14ac:dyDescent="0.15">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c r="LV61" s="107"/>
      <c r="LW61" s="107"/>
      <c r="LX61" s="107"/>
      <c r="LY61" s="107"/>
      <c r="LZ61" s="107"/>
      <c r="MA61" s="107"/>
      <c r="MB61" s="107"/>
      <c r="MC61" s="107"/>
      <c r="MD61" s="107"/>
      <c r="ME61" s="107"/>
      <c r="MF61" s="107"/>
      <c r="MG61" s="107"/>
      <c r="MH61" s="107"/>
      <c r="MI61" s="107"/>
      <c r="MJ61" s="107"/>
      <c r="MK61" s="107"/>
      <c r="ML61" s="107"/>
      <c r="MM61" s="107"/>
      <c r="MN61" s="107"/>
      <c r="MO61" s="107"/>
      <c r="MP61" s="107"/>
      <c r="MQ61" s="107"/>
      <c r="MR61" s="107"/>
      <c r="MS61" s="107"/>
      <c r="MT61" s="107"/>
      <c r="MU61" s="107"/>
      <c r="MV61" s="107"/>
      <c r="MW61" s="107"/>
      <c r="MX61" s="107"/>
      <c r="MY61" s="107"/>
      <c r="MZ61" s="107"/>
      <c r="NA61" s="107"/>
      <c r="NB61" s="107"/>
      <c r="NC61" s="107"/>
      <c r="ND61" s="107"/>
      <c r="NE61" s="107"/>
      <c r="NF61" s="107"/>
      <c r="NG61" s="107"/>
      <c r="NH61" s="107"/>
      <c r="NI61" s="107"/>
      <c r="NJ61" s="107"/>
      <c r="NK61" s="107"/>
      <c r="NL61" s="107"/>
      <c r="NM61" s="107"/>
      <c r="NN61" s="107"/>
      <c r="NO61" s="107"/>
      <c r="NP61" s="107"/>
      <c r="NQ61" s="107"/>
      <c r="NR61" s="107"/>
      <c r="NS61" s="107"/>
      <c r="NT61" s="107"/>
      <c r="NU61" s="107"/>
      <c r="NV61" s="107"/>
      <c r="NW61" s="107"/>
      <c r="NX61" s="107"/>
      <c r="NY61" s="107"/>
      <c r="NZ61" s="107"/>
      <c r="OA61" s="107"/>
      <c r="OB61" s="107"/>
      <c r="OC61" s="107"/>
      <c r="OD61" s="107"/>
      <c r="OE61" s="107"/>
      <c r="OF61" s="107"/>
      <c r="OG61" s="107"/>
      <c r="OH61" s="107"/>
      <c r="OI61" s="107"/>
      <c r="OJ61" s="107"/>
      <c r="OK61" s="107"/>
      <c r="OL61" s="107"/>
      <c r="OM61" s="107"/>
      <c r="ON61" s="107"/>
      <c r="OO61" s="107"/>
      <c r="OP61" s="107"/>
      <c r="OQ61" s="107"/>
      <c r="OR61" s="107"/>
      <c r="OS61" s="107"/>
      <c r="OT61" s="107"/>
      <c r="OU61" s="107"/>
      <c r="OV61" s="107"/>
      <c r="OW61" s="107"/>
      <c r="OX61" s="107"/>
      <c r="OY61" s="107"/>
      <c r="OZ61" s="107"/>
      <c r="PA61" s="107"/>
      <c r="PB61" s="107"/>
      <c r="PC61" s="107"/>
      <c r="PD61" s="107"/>
      <c r="PE61" s="107"/>
      <c r="PF61" s="107"/>
      <c r="PG61" s="107"/>
      <c r="PH61" s="107"/>
      <c r="PI61" s="107"/>
      <c r="PJ61" s="107"/>
      <c r="PK61" s="107"/>
      <c r="PL61" s="107"/>
      <c r="PM61" s="107"/>
      <c r="PN61" s="107"/>
      <c r="PO61" s="107"/>
      <c r="PP61" s="107"/>
      <c r="PQ61" s="107"/>
      <c r="PR61" s="107"/>
      <c r="PS61" s="107"/>
      <c r="PT61" s="107"/>
      <c r="PU61" s="107"/>
      <c r="PV61" s="107"/>
      <c r="PW61" s="107"/>
      <c r="PX61" s="107"/>
      <c r="PY61" s="107"/>
      <c r="PZ61" s="107"/>
      <c r="QA61" s="107"/>
      <c r="QB61" s="107"/>
      <c r="QC61" s="107"/>
      <c r="QD61" s="107"/>
      <c r="QE61" s="107"/>
      <c r="QF61" s="107"/>
      <c r="QG61" s="107"/>
      <c r="QH61" s="107"/>
      <c r="QI61" s="107"/>
      <c r="QJ61" s="107"/>
      <c r="QK61" s="107"/>
      <c r="QL61" s="107"/>
      <c r="QM61" s="107"/>
      <c r="QN61" s="107"/>
      <c r="QO61" s="107"/>
      <c r="QP61" s="107"/>
      <c r="QQ61" s="107"/>
      <c r="QR61" s="107"/>
      <c r="QS61" s="107"/>
      <c r="QT61" s="107"/>
      <c r="QU61" s="107"/>
      <c r="QV61" s="107"/>
      <c r="QW61" s="107"/>
      <c r="QX61" s="107"/>
      <c r="QY61" s="107"/>
      <c r="QZ61" s="107"/>
      <c r="RA61" s="107"/>
      <c r="RB61" s="107"/>
      <c r="RC61" s="107"/>
      <c r="RD61" s="107"/>
      <c r="RE61" s="107"/>
      <c r="RF61" s="107"/>
      <c r="RG61" s="107"/>
      <c r="RH61" s="107"/>
      <c r="RI61" s="107"/>
      <c r="RJ61" s="107"/>
      <c r="RK61" s="107"/>
      <c r="RL61" s="107"/>
      <c r="RM61" s="107"/>
      <c r="RN61" s="107"/>
      <c r="RO61" s="107"/>
      <c r="RP61" s="107"/>
      <c r="RQ61" s="107"/>
      <c r="RR61" s="107"/>
      <c r="RS61" s="107"/>
      <c r="RT61" s="107"/>
      <c r="RU61" s="107"/>
      <c r="RV61" s="107"/>
      <c r="RW61" s="107"/>
      <c r="RX61" s="107"/>
      <c r="RY61" s="107"/>
      <c r="RZ61" s="107"/>
      <c r="SA61" s="107"/>
      <c r="SB61" s="107"/>
      <c r="SC61" s="107"/>
      <c r="SD61" s="107"/>
      <c r="SE61" s="107"/>
      <c r="SF61" s="107"/>
      <c r="SG61" s="107"/>
      <c r="SH61" s="107"/>
      <c r="SI61" s="107"/>
      <c r="SJ61" s="107"/>
      <c r="SK61" s="107"/>
      <c r="SL61" s="107"/>
      <c r="SM61" s="107"/>
      <c r="SN61" s="107"/>
      <c r="SO61" s="107"/>
      <c r="SP61" s="107"/>
      <c r="SQ61" s="107"/>
      <c r="SR61" s="107"/>
      <c r="SS61" s="107"/>
      <c r="ST61" s="107"/>
      <c r="SU61" s="107"/>
      <c r="SV61" s="107"/>
      <c r="SW61" s="107"/>
      <c r="SX61" s="107"/>
      <c r="SY61" s="107"/>
      <c r="SZ61" s="107"/>
      <c r="TA61" s="107"/>
      <c r="TB61" s="107"/>
      <c r="TC61" s="107"/>
      <c r="TD61" s="107"/>
      <c r="TE61" s="107"/>
      <c r="TF61" s="107"/>
      <c r="TG61" s="107"/>
      <c r="TH61" s="107"/>
      <c r="TI61" s="107"/>
      <c r="TJ61" s="107"/>
      <c r="TK61" s="107"/>
      <c r="TL61" s="107"/>
      <c r="TM61" s="107"/>
      <c r="TN61" s="107"/>
      <c r="TO61" s="107"/>
      <c r="TP61" s="107"/>
      <c r="TQ61" s="107"/>
      <c r="TR61" s="107"/>
      <c r="TS61" s="107"/>
      <c r="TT61" s="107"/>
      <c r="TU61" s="107"/>
      <c r="TV61" s="107"/>
      <c r="TW61" s="107"/>
      <c r="TX61" s="107"/>
      <c r="TY61" s="107"/>
      <c r="TZ61" s="107"/>
      <c r="UA61" s="107"/>
      <c r="UB61" s="107"/>
      <c r="UC61" s="107"/>
      <c r="UD61" s="107"/>
      <c r="UE61" s="107"/>
      <c r="UF61" s="107"/>
      <c r="UG61" s="107"/>
      <c r="UH61" s="107"/>
      <c r="UI61" s="107"/>
      <c r="UJ61" s="107"/>
      <c r="UK61" s="107"/>
      <c r="UL61" s="107"/>
      <c r="UM61" s="107"/>
      <c r="UN61" s="107"/>
      <c r="UO61" s="107"/>
      <c r="UP61" s="107"/>
      <c r="UQ61" s="107"/>
      <c r="UR61" s="107"/>
      <c r="US61" s="107"/>
      <c r="UT61" s="107"/>
      <c r="UU61" s="107"/>
      <c r="UV61" s="107"/>
      <c r="UW61" s="107"/>
      <c r="UX61" s="107"/>
      <c r="UY61" s="107"/>
      <c r="UZ61" s="107"/>
      <c r="VA61" s="107"/>
      <c r="VB61" s="107"/>
      <c r="VC61" s="107"/>
      <c r="VD61" s="107"/>
      <c r="VE61" s="107"/>
      <c r="VF61" s="107"/>
      <c r="VG61" s="107"/>
      <c r="VH61" s="107"/>
      <c r="VI61" s="107"/>
      <c r="VJ61" s="107"/>
      <c r="VK61" s="107"/>
      <c r="VL61" s="107"/>
      <c r="VM61" s="107"/>
      <c r="VN61" s="107"/>
      <c r="VO61" s="107"/>
      <c r="VP61" s="107"/>
      <c r="VQ61" s="107"/>
      <c r="VR61" s="107"/>
      <c r="VS61" s="107"/>
      <c r="VT61" s="107"/>
      <c r="VU61" s="107"/>
      <c r="VV61" s="107"/>
      <c r="VW61" s="107"/>
      <c r="VX61" s="107"/>
      <c r="VY61" s="107"/>
      <c r="VZ61" s="107"/>
      <c r="WA61" s="107"/>
      <c r="WB61" s="107"/>
      <c r="WC61" s="107"/>
      <c r="WD61" s="107"/>
      <c r="WE61" s="107"/>
      <c r="WF61" s="107"/>
      <c r="WG61" s="107"/>
      <c r="WH61" s="107"/>
      <c r="WI61" s="107"/>
      <c r="WJ61" s="107"/>
      <c r="WK61" s="107"/>
      <c r="WL61" s="107"/>
      <c r="WM61" s="107"/>
      <c r="WN61" s="107"/>
      <c r="WO61" s="107"/>
      <c r="WP61" s="107"/>
      <c r="WQ61" s="107"/>
      <c r="WR61" s="107"/>
      <c r="WS61" s="107"/>
      <c r="WT61" s="107"/>
      <c r="WU61" s="107"/>
      <c r="WV61" s="107"/>
      <c r="WW61" s="107"/>
      <c r="WX61" s="107"/>
      <c r="WY61" s="107"/>
      <c r="WZ61" s="107"/>
      <c r="XA61" s="107"/>
      <c r="XB61" s="107"/>
      <c r="XC61" s="107"/>
      <c r="XD61" s="107"/>
      <c r="XE61" s="107"/>
      <c r="XF61" s="107"/>
      <c r="XG61" s="107"/>
      <c r="XH61" s="107"/>
      <c r="XI61" s="107"/>
      <c r="XJ61" s="107"/>
      <c r="XK61" s="107"/>
      <c r="XL61" s="107"/>
      <c r="XM61" s="107"/>
      <c r="XN61" s="107"/>
      <c r="XO61" s="107"/>
      <c r="XP61" s="107"/>
      <c r="XQ61" s="107"/>
      <c r="XR61" s="107"/>
      <c r="XS61" s="107"/>
      <c r="XT61" s="107"/>
      <c r="XU61" s="107"/>
      <c r="XV61" s="107"/>
      <c r="XW61" s="107"/>
      <c r="XX61" s="107"/>
      <c r="XY61" s="107"/>
      <c r="XZ61" s="107"/>
      <c r="YA61" s="107"/>
      <c r="YB61" s="107"/>
      <c r="YC61" s="107"/>
      <c r="YD61" s="107"/>
      <c r="YE61" s="107"/>
      <c r="YF61" s="107"/>
      <c r="YG61" s="107"/>
      <c r="YH61" s="107"/>
      <c r="YI61" s="107"/>
      <c r="YJ61" s="107"/>
      <c r="YK61" s="107"/>
      <c r="YL61" s="107"/>
      <c r="YM61" s="107"/>
      <c r="YN61" s="107"/>
      <c r="YO61" s="107"/>
      <c r="YP61" s="107"/>
      <c r="YQ61" s="107"/>
      <c r="YR61" s="107"/>
      <c r="YS61" s="107"/>
      <c r="YT61" s="107"/>
      <c r="YU61" s="107"/>
      <c r="YV61" s="107"/>
      <c r="YW61" s="107"/>
      <c r="YX61" s="107"/>
      <c r="YY61" s="107"/>
      <c r="YZ61" s="107"/>
      <c r="ZA61" s="107"/>
      <c r="ZB61" s="107"/>
      <c r="ZC61" s="107"/>
      <c r="ZD61" s="107"/>
      <c r="ZE61" s="107"/>
      <c r="ZF61" s="107"/>
      <c r="ZG61" s="107"/>
      <c r="ZH61" s="107"/>
      <c r="ZI61" s="107"/>
      <c r="ZJ61" s="107"/>
      <c r="ZK61" s="107"/>
      <c r="ZL61" s="107"/>
      <c r="ZM61" s="107"/>
      <c r="ZN61" s="107"/>
      <c r="ZO61" s="107"/>
      <c r="ZP61" s="107"/>
      <c r="ZQ61" s="107"/>
      <c r="ZR61" s="107"/>
      <c r="ZS61" s="107"/>
      <c r="ZT61" s="107"/>
      <c r="ZU61" s="107"/>
      <c r="ZV61" s="107"/>
      <c r="ZW61" s="107"/>
      <c r="ZX61" s="107"/>
      <c r="ZY61" s="107"/>
      <c r="ZZ61" s="107"/>
      <c r="AAA61" s="107"/>
      <c r="AAB61" s="107"/>
      <c r="AAC61" s="107"/>
      <c r="AAD61" s="107"/>
      <c r="AAE61" s="107"/>
      <c r="AAF61" s="107"/>
      <c r="AAG61" s="107"/>
      <c r="AAH61" s="107"/>
      <c r="AAI61" s="107"/>
      <c r="AAJ61" s="107"/>
      <c r="AAK61" s="107"/>
      <c r="AAL61" s="107"/>
      <c r="AAM61" s="107"/>
      <c r="AAN61" s="107"/>
      <c r="AAO61" s="107"/>
      <c r="AAP61" s="107"/>
      <c r="AAQ61" s="107"/>
      <c r="AAR61" s="107"/>
      <c r="AAS61" s="107"/>
      <c r="AAT61" s="107"/>
      <c r="AAU61" s="107"/>
      <c r="AAV61" s="107"/>
      <c r="AAW61" s="107"/>
      <c r="AAX61" s="107"/>
      <c r="AAY61" s="107"/>
      <c r="AAZ61" s="107"/>
      <c r="ABA61" s="107"/>
      <c r="ABB61" s="107"/>
      <c r="ABC61" s="107"/>
      <c r="ABD61" s="107"/>
      <c r="ABE61" s="107"/>
      <c r="ABF61" s="107"/>
      <c r="ABG61" s="107"/>
      <c r="ABH61" s="107"/>
      <c r="ABI61" s="107"/>
      <c r="ABJ61" s="107"/>
      <c r="ABK61" s="107"/>
      <c r="ABL61" s="107"/>
      <c r="ABM61" s="107"/>
      <c r="ABN61" s="107"/>
      <c r="ABO61" s="107"/>
      <c r="ABP61" s="107"/>
    </row>
    <row r="62" spans="21:744" s="108" customFormat="1" ht="14" x14ac:dyDescent="0.15">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c r="LV62" s="107"/>
      <c r="LW62" s="107"/>
      <c r="LX62" s="107"/>
      <c r="LY62" s="107"/>
      <c r="LZ62" s="107"/>
      <c r="MA62" s="107"/>
      <c r="MB62" s="107"/>
      <c r="MC62" s="107"/>
      <c r="MD62" s="107"/>
      <c r="ME62" s="107"/>
      <c r="MF62" s="107"/>
      <c r="MG62" s="107"/>
      <c r="MH62" s="107"/>
      <c r="MI62" s="107"/>
      <c r="MJ62" s="107"/>
      <c r="MK62" s="107"/>
      <c r="ML62" s="107"/>
      <c r="MM62" s="107"/>
      <c r="MN62" s="107"/>
      <c r="MO62" s="107"/>
      <c r="MP62" s="107"/>
      <c r="MQ62" s="107"/>
      <c r="MR62" s="107"/>
      <c r="MS62" s="107"/>
      <c r="MT62" s="107"/>
      <c r="MU62" s="107"/>
      <c r="MV62" s="107"/>
      <c r="MW62" s="107"/>
      <c r="MX62" s="107"/>
      <c r="MY62" s="107"/>
      <c r="MZ62" s="107"/>
      <c r="NA62" s="107"/>
      <c r="NB62" s="107"/>
      <c r="NC62" s="107"/>
      <c r="ND62" s="107"/>
      <c r="NE62" s="107"/>
      <c r="NF62" s="107"/>
      <c r="NG62" s="107"/>
      <c r="NH62" s="107"/>
      <c r="NI62" s="107"/>
      <c r="NJ62" s="107"/>
      <c r="NK62" s="107"/>
      <c r="NL62" s="107"/>
      <c r="NM62" s="107"/>
      <c r="NN62" s="107"/>
      <c r="NO62" s="107"/>
      <c r="NP62" s="107"/>
      <c r="NQ62" s="107"/>
      <c r="NR62" s="107"/>
      <c r="NS62" s="107"/>
      <c r="NT62" s="107"/>
      <c r="NU62" s="107"/>
      <c r="NV62" s="107"/>
      <c r="NW62" s="107"/>
      <c r="NX62" s="107"/>
      <c r="NY62" s="107"/>
      <c r="NZ62" s="107"/>
      <c r="OA62" s="107"/>
      <c r="OB62" s="107"/>
      <c r="OC62" s="107"/>
      <c r="OD62" s="107"/>
      <c r="OE62" s="107"/>
      <c r="OF62" s="107"/>
      <c r="OG62" s="107"/>
      <c r="OH62" s="107"/>
      <c r="OI62" s="107"/>
      <c r="OJ62" s="107"/>
      <c r="OK62" s="107"/>
      <c r="OL62" s="107"/>
      <c r="OM62" s="107"/>
      <c r="ON62" s="107"/>
      <c r="OO62" s="107"/>
      <c r="OP62" s="107"/>
      <c r="OQ62" s="107"/>
      <c r="OR62" s="107"/>
      <c r="OS62" s="107"/>
      <c r="OT62" s="107"/>
      <c r="OU62" s="107"/>
      <c r="OV62" s="107"/>
      <c r="OW62" s="107"/>
      <c r="OX62" s="107"/>
      <c r="OY62" s="107"/>
      <c r="OZ62" s="107"/>
      <c r="PA62" s="107"/>
      <c r="PB62" s="107"/>
      <c r="PC62" s="107"/>
      <c r="PD62" s="107"/>
      <c r="PE62" s="107"/>
      <c r="PF62" s="107"/>
      <c r="PG62" s="107"/>
      <c r="PH62" s="107"/>
      <c r="PI62" s="107"/>
      <c r="PJ62" s="107"/>
      <c r="PK62" s="107"/>
      <c r="PL62" s="107"/>
      <c r="PM62" s="107"/>
      <c r="PN62" s="107"/>
      <c r="PO62" s="107"/>
      <c r="PP62" s="107"/>
      <c r="PQ62" s="107"/>
      <c r="PR62" s="107"/>
      <c r="PS62" s="107"/>
      <c r="PT62" s="107"/>
      <c r="PU62" s="107"/>
      <c r="PV62" s="107"/>
      <c r="PW62" s="107"/>
      <c r="PX62" s="107"/>
      <c r="PY62" s="107"/>
      <c r="PZ62" s="107"/>
      <c r="QA62" s="107"/>
      <c r="QB62" s="107"/>
      <c r="QC62" s="107"/>
      <c r="QD62" s="107"/>
      <c r="QE62" s="107"/>
      <c r="QF62" s="107"/>
      <c r="QG62" s="107"/>
      <c r="QH62" s="107"/>
      <c r="QI62" s="107"/>
      <c r="QJ62" s="107"/>
      <c r="QK62" s="107"/>
      <c r="QL62" s="107"/>
      <c r="QM62" s="107"/>
      <c r="QN62" s="107"/>
      <c r="QO62" s="107"/>
      <c r="QP62" s="107"/>
      <c r="QQ62" s="107"/>
      <c r="QR62" s="107"/>
      <c r="QS62" s="107"/>
      <c r="QT62" s="107"/>
      <c r="QU62" s="107"/>
      <c r="QV62" s="107"/>
      <c r="QW62" s="107"/>
      <c r="QX62" s="107"/>
      <c r="QY62" s="107"/>
      <c r="QZ62" s="107"/>
      <c r="RA62" s="107"/>
      <c r="RB62" s="107"/>
      <c r="RC62" s="107"/>
      <c r="RD62" s="107"/>
      <c r="RE62" s="107"/>
      <c r="RF62" s="107"/>
      <c r="RG62" s="107"/>
      <c r="RH62" s="107"/>
      <c r="RI62" s="107"/>
      <c r="RJ62" s="107"/>
      <c r="RK62" s="107"/>
      <c r="RL62" s="107"/>
      <c r="RM62" s="107"/>
      <c r="RN62" s="107"/>
      <c r="RO62" s="107"/>
      <c r="RP62" s="107"/>
      <c r="RQ62" s="107"/>
      <c r="RR62" s="107"/>
      <c r="RS62" s="107"/>
      <c r="RT62" s="107"/>
      <c r="RU62" s="107"/>
      <c r="RV62" s="107"/>
      <c r="RW62" s="107"/>
      <c r="RX62" s="107"/>
      <c r="RY62" s="107"/>
      <c r="RZ62" s="107"/>
      <c r="SA62" s="107"/>
      <c r="SB62" s="107"/>
      <c r="SC62" s="107"/>
      <c r="SD62" s="107"/>
      <c r="SE62" s="107"/>
      <c r="SF62" s="107"/>
      <c r="SG62" s="107"/>
      <c r="SH62" s="107"/>
      <c r="SI62" s="107"/>
      <c r="SJ62" s="107"/>
      <c r="SK62" s="107"/>
      <c r="SL62" s="107"/>
      <c r="SM62" s="107"/>
      <c r="SN62" s="107"/>
      <c r="SO62" s="107"/>
      <c r="SP62" s="107"/>
      <c r="SQ62" s="107"/>
      <c r="SR62" s="107"/>
      <c r="SS62" s="107"/>
      <c r="ST62" s="107"/>
      <c r="SU62" s="107"/>
      <c r="SV62" s="107"/>
      <c r="SW62" s="107"/>
      <c r="SX62" s="107"/>
      <c r="SY62" s="107"/>
      <c r="SZ62" s="107"/>
      <c r="TA62" s="107"/>
      <c r="TB62" s="107"/>
      <c r="TC62" s="107"/>
      <c r="TD62" s="107"/>
      <c r="TE62" s="107"/>
      <c r="TF62" s="107"/>
      <c r="TG62" s="107"/>
      <c r="TH62" s="107"/>
      <c r="TI62" s="107"/>
      <c r="TJ62" s="107"/>
      <c r="TK62" s="107"/>
      <c r="TL62" s="107"/>
      <c r="TM62" s="107"/>
      <c r="TN62" s="107"/>
      <c r="TO62" s="107"/>
      <c r="TP62" s="107"/>
      <c r="TQ62" s="107"/>
      <c r="TR62" s="107"/>
      <c r="TS62" s="107"/>
      <c r="TT62" s="107"/>
      <c r="TU62" s="107"/>
      <c r="TV62" s="107"/>
      <c r="TW62" s="107"/>
      <c r="TX62" s="107"/>
      <c r="TY62" s="107"/>
      <c r="TZ62" s="107"/>
      <c r="UA62" s="107"/>
      <c r="UB62" s="107"/>
      <c r="UC62" s="107"/>
      <c r="UD62" s="107"/>
      <c r="UE62" s="107"/>
      <c r="UF62" s="107"/>
      <c r="UG62" s="107"/>
      <c r="UH62" s="107"/>
      <c r="UI62" s="107"/>
      <c r="UJ62" s="107"/>
      <c r="UK62" s="107"/>
      <c r="UL62" s="107"/>
      <c r="UM62" s="107"/>
      <c r="UN62" s="107"/>
      <c r="UO62" s="107"/>
      <c r="UP62" s="107"/>
      <c r="UQ62" s="107"/>
      <c r="UR62" s="107"/>
      <c r="US62" s="107"/>
      <c r="UT62" s="107"/>
      <c r="UU62" s="107"/>
      <c r="UV62" s="107"/>
      <c r="UW62" s="107"/>
      <c r="UX62" s="107"/>
      <c r="UY62" s="107"/>
      <c r="UZ62" s="107"/>
      <c r="VA62" s="107"/>
      <c r="VB62" s="107"/>
      <c r="VC62" s="107"/>
      <c r="VD62" s="107"/>
      <c r="VE62" s="107"/>
      <c r="VF62" s="107"/>
      <c r="VG62" s="107"/>
      <c r="VH62" s="107"/>
      <c r="VI62" s="107"/>
      <c r="VJ62" s="107"/>
      <c r="VK62" s="107"/>
      <c r="VL62" s="107"/>
      <c r="VM62" s="107"/>
      <c r="VN62" s="107"/>
      <c r="VO62" s="107"/>
      <c r="VP62" s="107"/>
      <c r="VQ62" s="107"/>
      <c r="VR62" s="107"/>
      <c r="VS62" s="107"/>
      <c r="VT62" s="107"/>
      <c r="VU62" s="107"/>
      <c r="VV62" s="107"/>
      <c r="VW62" s="107"/>
      <c r="VX62" s="107"/>
      <c r="VY62" s="107"/>
      <c r="VZ62" s="107"/>
      <c r="WA62" s="107"/>
      <c r="WB62" s="107"/>
      <c r="WC62" s="107"/>
      <c r="WD62" s="107"/>
      <c r="WE62" s="107"/>
      <c r="WF62" s="107"/>
      <c r="WG62" s="107"/>
      <c r="WH62" s="107"/>
      <c r="WI62" s="107"/>
      <c r="WJ62" s="107"/>
      <c r="WK62" s="107"/>
      <c r="WL62" s="107"/>
      <c r="WM62" s="107"/>
      <c r="WN62" s="107"/>
      <c r="WO62" s="107"/>
      <c r="WP62" s="107"/>
      <c r="WQ62" s="107"/>
      <c r="WR62" s="107"/>
      <c r="WS62" s="107"/>
      <c r="WT62" s="107"/>
      <c r="WU62" s="107"/>
      <c r="WV62" s="107"/>
      <c r="WW62" s="107"/>
      <c r="WX62" s="107"/>
      <c r="WY62" s="107"/>
      <c r="WZ62" s="107"/>
      <c r="XA62" s="107"/>
      <c r="XB62" s="107"/>
      <c r="XC62" s="107"/>
      <c r="XD62" s="107"/>
      <c r="XE62" s="107"/>
      <c r="XF62" s="107"/>
      <c r="XG62" s="107"/>
      <c r="XH62" s="107"/>
      <c r="XI62" s="107"/>
      <c r="XJ62" s="107"/>
      <c r="XK62" s="107"/>
      <c r="XL62" s="107"/>
      <c r="XM62" s="107"/>
      <c r="XN62" s="107"/>
      <c r="XO62" s="107"/>
      <c r="XP62" s="107"/>
      <c r="XQ62" s="107"/>
      <c r="XR62" s="107"/>
      <c r="XS62" s="107"/>
      <c r="XT62" s="107"/>
      <c r="XU62" s="107"/>
      <c r="XV62" s="107"/>
      <c r="XW62" s="107"/>
      <c r="XX62" s="107"/>
      <c r="XY62" s="107"/>
      <c r="XZ62" s="107"/>
      <c r="YA62" s="107"/>
      <c r="YB62" s="107"/>
      <c r="YC62" s="107"/>
      <c r="YD62" s="107"/>
      <c r="YE62" s="107"/>
      <c r="YF62" s="107"/>
      <c r="YG62" s="107"/>
      <c r="YH62" s="107"/>
      <c r="YI62" s="107"/>
      <c r="YJ62" s="107"/>
      <c r="YK62" s="107"/>
      <c r="YL62" s="107"/>
      <c r="YM62" s="107"/>
      <c r="YN62" s="107"/>
      <c r="YO62" s="107"/>
      <c r="YP62" s="107"/>
      <c r="YQ62" s="107"/>
      <c r="YR62" s="107"/>
      <c r="YS62" s="107"/>
      <c r="YT62" s="107"/>
      <c r="YU62" s="107"/>
      <c r="YV62" s="107"/>
      <c r="YW62" s="107"/>
      <c r="YX62" s="107"/>
      <c r="YY62" s="107"/>
      <c r="YZ62" s="107"/>
      <c r="ZA62" s="107"/>
      <c r="ZB62" s="107"/>
      <c r="ZC62" s="107"/>
      <c r="ZD62" s="107"/>
      <c r="ZE62" s="107"/>
      <c r="ZF62" s="107"/>
      <c r="ZG62" s="107"/>
      <c r="ZH62" s="107"/>
      <c r="ZI62" s="107"/>
      <c r="ZJ62" s="107"/>
      <c r="ZK62" s="107"/>
      <c r="ZL62" s="107"/>
      <c r="ZM62" s="107"/>
      <c r="ZN62" s="107"/>
      <c r="ZO62" s="107"/>
      <c r="ZP62" s="107"/>
      <c r="ZQ62" s="107"/>
      <c r="ZR62" s="107"/>
      <c r="ZS62" s="107"/>
      <c r="ZT62" s="107"/>
      <c r="ZU62" s="107"/>
      <c r="ZV62" s="107"/>
      <c r="ZW62" s="107"/>
      <c r="ZX62" s="107"/>
      <c r="ZY62" s="107"/>
      <c r="ZZ62" s="107"/>
      <c r="AAA62" s="107"/>
      <c r="AAB62" s="107"/>
      <c r="AAC62" s="107"/>
      <c r="AAD62" s="107"/>
      <c r="AAE62" s="107"/>
      <c r="AAF62" s="107"/>
      <c r="AAG62" s="107"/>
      <c r="AAH62" s="107"/>
      <c r="AAI62" s="107"/>
      <c r="AAJ62" s="107"/>
      <c r="AAK62" s="107"/>
      <c r="AAL62" s="107"/>
      <c r="AAM62" s="107"/>
      <c r="AAN62" s="107"/>
      <c r="AAO62" s="107"/>
      <c r="AAP62" s="107"/>
      <c r="AAQ62" s="107"/>
      <c r="AAR62" s="107"/>
      <c r="AAS62" s="107"/>
      <c r="AAT62" s="107"/>
      <c r="AAU62" s="107"/>
      <c r="AAV62" s="107"/>
      <c r="AAW62" s="107"/>
      <c r="AAX62" s="107"/>
      <c r="AAY62" s="107"/>
      <c r="AAZ62" s="107"/>
      <c r="ABA62" s="107"/>
      <c r="ABB62" s="107"/>
      <c r="ABC62" s="107"/>
      <c r="ABD62" s="107"/>
      <c r="ABE62" s="107"/>
      <c r="ABF62" s="107"/>
      <c r="ABG62" s="107"/>
      <c r="ABH62" s="107"/>
      <c r="ABI62" s="107"/>
      <c r="ABJ62" s="107"/>
      <c r="ABK62" s="107"/>
      <c r="ABL62" s="107"/>
      <c r="ABM62" s="107"/>
      <c r="ABN62" s="107"/>
      <c r="ABO62" s="107"/>
      <c r="ABP62" s="107"/>
    </row>
    <row r="63" spans="21:744" s="108" customFormat="1" ht="14" x14ac:dyDescent="0.15">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c r="LV63" s="107"/>
      <c r="LW63" s="107"/>
      <c r="LX63" s="107"/>
      <c r="LY63" s="107"/>
      <c r="LZ63" s="107"/>
      <c r="MA63" s="107"/>
      <c r="MB63" s="107"/>
      <c r="MC63" s="107"/>
      <c r="MD63" s="107"/>
      <c r="ME63" s="107"/>
      <c r="MF63" s="107"/>
      <c r="MG63" s="107"/>
      <c r="MH63" s="107"/>
      <c r="MI63" s="107"/>
      <c r="MJ63" s="107"/>
      <c r="MK63" s="107"/>
      <c r="ML63" s="107"/>
      <c r="MM63" s="107"/>
      <c r="MN63" s="107"/>
      <c r="MO63" s="107"/>
      <c r="MP63" s="107"/>
      <c r="MQ63" s="107"/>
      <c r="MR63" s="107"/>
      <c r="MS63" s="107"/>
      <c r="MT63" s="107"/>
      <c r="MU63" s="107"/>
      <c r="MV63" s="107"/>
      <c r="MW63" s="107"/>
      <c r="MX63" s="107"/>
      <c r="MY63" s="107"/>
      <c r="MZ63" s="107"/>
      <c r="NA63" s="107"/>
      <c r="NB63" s="107"/>
      <c r="NC63" s="107"/>
      <c r="ND63" s="107"/>
      <c r="NE63" s="107"/>
      <c r="NF63" s="107"/>
      <c r="NG63" s="107"/>
      <c r="NH63" s="107"/>
      <c r="NI63" s="107"/>
      <c r="NJ63" s="107"/>
      <c r="NK63" s="107"/>
      <c r="NL63" s="107"/>
      <c r="NM63" s="107"/>
      <c r="NN63" s="107"/>
      <c r="NO63" s="107"/>
      <c r="NP63" s="107"/>
      <c r="NQ63" s="107"/>
      <c r="NR63" s="107"/>
      <c r="NS63" s="107"/>
      <c r="NT63" s="107"/>
      <c r="NU63" s="107"/>
      <c r="NV63" s="107"/>
      <c r="NW63" s="107"/>
      <c r="NX63" s="107"/>
      <c r="NY63" s="107"/>
      <c r="NZ63" s="107"/>
      <c r="OA63" s="107"/>
      <c r="OB63" s="107"/>
      <c r="OC63" s="107"/>
      <c r="OD63" s="107"/>
      <c r="OE63" s="107"/>
      <c r="OF63" s="107"/>
      <c r="OG63" s="107"/>
      <c r="OH63" s="107"/>
      <c r="OI63" s="107"/>
      <c r="OJ63" s="107"/>
      <c r="OK63" s="107"/>
      <c r="OL63" s="107"/>
      <c r="OM63" s="107"/>
      <c r="ON63" s="107"/>
      <c r="OO63" s="107"/>
      <c r="OP63" s="107"/>
      <c r="OQ63" s="107"/>
      <c r="OR63" s="107"/>
      <c r="OS63" s="107"/>
      <c r="OT63" s="107"/>
      <c r="OU63" s="107"/>
      <c r="OV63" s="107"/>
      <c r="OW63" s="107"/>
      <c r="OX63" s="107"/>
      <c r="OY63" s="107"/>
      <c r="OZ63" s="107"/>
      <c r="PA63" s="107"/>
      <c r="PB63" s="107"/>
      <c r="PC63" s="107"/>
      <c r="PD63" s="107"/>
      <c r="PE63" s="107"/>
      <c r="PF63" s="107"/>
      <c r="PG63" s="107"/>
      <c r="PH63" s="107"/>
      <c r="PI63" s="107"/>
      <c r="PJ63" s="107"/>
      <c r="PK63" s="107"/>
      <c r="PL63" s="107"/>
      <c r="PM63" s="107"/>
      <c r="PN63" s="107"/>
      <c r="PO63" s="107"/>
      <c r="PP63" s="107"/>
      <c r="PQ63" s="107"/>
      <c r="PR63" s="107"/>
      <c r="PS63" s="107"/>
      <c r="PT63" s="107"/>
      <c r="PU63" s="107"/>
      <c r="PV63" s="107"/>
      <c r="PW63" s="107"/>
      <c r="PX63" s="107"/>
      <c r="PY63" s="107"/>
      <c r="PZ63" s="107"/>
      <c r="QA63" s="107"/>
      <c r="QB63" s="107"/>
      <c r="QC63" s="107"/>
      <c r="QD63" s="107"/>
      <c r="QE63" s="107"/>
      <c r="QF63" s="107"/>
      <c r="QG63" s="107"/>
      <c r="QH63" s="107"/>
      <c r="QI63" s="107"/>
      <c r="QJ63" s="107"/>
      <c r="QK63" s="107"/>
      <c r="QL63" s="107"/>
      <c r="QM63" s="107"/>
      <c r="QN63" s="107"/>
      <c r="QO63" s="107"/>
      <c r="QP63" s="107"/>
      <c r="QQ63" s="107"/>
      <c r="QR63" s="107"/>
      <c r="QS63" s="107"/>
      <c r="QT63" s="107"/>
      <c r="QU63" s="107"/>
      <c r="QV63" s="107"/>
      <c r="QW63" s="107"/>
      <c r="QX63" s="107"/>
      <c r="QY63" s="107"/>
      <c r="QZ63" s="107"/>
      <c r="RA63" s="107"/>
      <c r="RB63" s="107"/>
      <c r="RC63" s="107"/>
      <c r="RD63" s="107"/>
      <c r="RE63" s="107"/>
      <c r="RF63" s="107"/>
      <c r="RG63" s="107"/>
      <c r="RH63" s="107"/>
      <c r="RI63" s="107"/>
      <c r="RJ63" s="107"/>
      <c r="RK63" s="107"/>
      <c r="RL63" s="107"/>
      <c r="RM63" s="107"/>
      <c r="RN63" s="107"/>
      <c r="RO63" s="107"/>
      <c r="RP63" s="107"/>
      <c r="RQ63" s="107"/>
      <c r="RR63" s="107"/>
      <c r="RS63" s="107"/>
      <c r="RT63" s="107"/>
      <c r="RU63" s="107"/>
      <c r="RV63" s="107"/>
      <c r="RW63" s="107"/>
      <c r="RX63" s="107"/>
      <c r="RY63" s="107"/>
      <c r="RZ63" s="107"/>
      <c r="SA63" s="107"/>
      <c r="SB63" s="107"/>
      <c r="SC63" s="107"/>
      <c r="SD63" s="107"/>
      <c r="SE63" s="107"/>
      <c r="SF63" s="107"/>
      <c r="SG63" s="107"/>
      <c r="SH63" s="107"/>
      <c r="SI63" s="107"/>
      <c r="SJ63" s="107"/>
      <c r="SK63" s="107"/>
      <c r="SL63" s="107"/>
      <c r="SM63" s="107"/>
      <c r="SN63" s="107"/>
      <c r="SO63" s="107"/>
      <c r="SP63" s="107"/>
      <c r="SQ63" s="107"/>
      <c r="SR63" s="107"/>
      <c r="SS63" s="107"/>
      <c r="ST63" s="107"/>
      <c r="SU63" s="107"/>
      <c r="SV63" s="107"/>
      <c r="SW63" s="107"/>
      <c r="SX63" s="107"/>
      <c r="SY63" s="107"/>
      <c r="SZ63" s="107"/>
      <c r="TA63" s="107"/>
      <c r="TB63" s="107"/>
      <c r="TC63" s="107"/>
      <c r="TD63" s="107"/>
      <c r="TE63" s="107"/>
      <c r="TF63" s="107"/>
      <c r="TG63" s="107"/>
      <c r="TH63" s="107"/>
      <c r="TI63" s="107"/>
      <c r="TJ63" s="107"/>
      <c r="TK63" s="107"/>
      <c r="TL63" s="107"/>
      <c r="TM63" s="107"/>
      <c r="TN63" s="107"/>
      <c r="TO63" s="107"/>
      <c r="TP63" s="107"/>
      <c r="TQ63" s="107"/>
      <c r="TR63" s="107"/>
      <c r="TS63" s="107"/>
      <c r="TT63" s="107"/>
      <c r="TU63" s="107"/>
      <c r="TV63" s="107"/>
      <c r="TW63" s="107"/>
      <c r="TX63" s="107"/>
      <c r="TY63" s="107"/>
      <c r="TZ63" s="107"/>
      <c r="UA63" s="107"/>
      <c r="UB63" s="107"/>
      <c r="UC63" s="107"/>
      <c r="UD63" s="107"/>
      <c r="UE63" s="107"/>
      <c r="UF63" s="107"/>
      <c r="UG63" s="107"/>
      <c r="UH63" s="107"/>
      <c r="UI63" s="107"/>
      <c r="UJ63" s="107"/>
      <c r="UK63" s="107"/>
      <c r="UL63" s="107"/>
      <c r="UM63" s="107"/>
      <c r="UN63" s="107"/>
      <c r="UO63" s="107"/>
      <c r="UP63" s="107"/>
      <c r="UQ63" s="107"/>
      <c r="UR63" s="107"/>
      <c r="US63" s="107"/>
      <c r="UT63" s="107"/>
      <c r="UU63" s="107"/>
      <c r="UV63" s="107"/>
      <c r="UW63" s="107"/>
      <c r="UX63" s="107"/>
      <c r="UY63" s="107"/>
      <c r="UZ63" s="107"/>
      <c r="VA63" s="107"/>
      <c r="VB63" s="107"/>
      <c r="VC63" s="107"/>
      <c r="VD63" s="107"/>
      <c r="VE63" s="107"/>
      <c r="VF63" s="107"/>
      <c r="VG63" s="107"/>
      <c r="VH63" s="107"/>
      <c r="VI63" s="107"/>
      <c r="VJ63" s="107"/>
      <c r="VK63" s="107"/>
      <c r="VL63" s="107"/>
      <c r="VM63" s="107"/>
      <c r="VN63" s="107"/>
      <c r="VO63" s="107"/>
      <c r="VP63" s="107"/>
      <c r="VQ63" s="107"/>
      <c r="VR63" s="107"/>
      <c r="VS63" s="107"/>
      <c r="VT63" s="107"/>
      <c r="VU63" s="107"/>
      <c r="VV63" s="107"/>
      <c r="VW63" s="107"/>
      <c r="VX63" s="107"/>
      <c r="VY63" s="107"/>
      <c r="VZ63" s="107"/>
      <c r="WA63" s="107"/>
      <c r="WB63" s="107"/>
      <c r="WC63" s="107"/>
      <c r="WD63" s="107"/>
      <c r="WE63" s="107"/>
      <c r="WF63" s="107"/>
      <c r="WG63" s="107"/>
      <c r="WH63" s="107"/>
      <c r="WI63" s="107"/>
      <c r="WJ63" s="107"/>
      <c r="WK63" s="107"/>
      <c r="WL63" s="107"/>
      <c r="WM63" s="107"/>
      <c r="WN63" s="107"/>
      <c r="WO63" s="107"/>
      <c r="WP63" s="107"/>
      <c r="WQ63" s="107"/>
      <c r="WR63" s="107"/>
      <c r="WS63" s="107"/>
      <c r="WT63" s="107"/>
      <c r="WU63" s="107"/>
      <c r="WV63" s="107"/>
      <c r="WW63" s="107"/>
      <c r="WX63" s="107"/>
      <c r="WY63" s="107"/>
      <c r="WZ63" s="107"/>
      <c r="XA63" s="107"/>
      <c r="XB63" s="107"/>
      <c r="XC63" s="107"/>
      <c r="XD63" s="107"/>
      <c r="XE63" s="107"/>
      <c r="XF63" s="107"/>
      <c r="XG63" s="107"/>
      <c r="XH63" s="107"/>
      <c r="XI63" s="107"/>
      <c r="XJ63" s="107"/>
      <c r="XK63" s="107"/>
      <c r="XL63" s="107"/>
      <c r="XM63" s="107"/>
      <c r="XN63" s="107"/>
      <c r="XO63" s="107"/>
      <c r="XP63" s="107"/>
      <c r="XQ63" s="107"/>
      <c r="XR63" s="107"/>
      <c r="XS63" s="107"/>
      <c r="XT63" s="107"/>
      <c r="XU63" s="107"/>
      <c r="XV63" s="107"/>
      <c r="XW63" s="107"/>
      <c r="XX63" s="107"/>
      <c r="XY63" s="107"/>
      <c r="XZ63" s="107"/>
      <c r="YA63" s="107"/>
      <c r="YB63" s="107"/>
      <c r="YC63" s="107"/>
      <c r="YD63" s="107"/>
      <c r="YE63" s="107"/>
      <c r="YF63" s="107"/>
      <c r="YG63" s="107"/>
      <c r="YH63" s="107"/>
      <c r="YI63" s="107"/>
      <c r="YJ63" s="107"/>
      <c r="YK63" s="107"/>
      <c r="YL63" s="107"/>
      <c r="YM63" s="107"/>
      <c r="YN63" s="107"/>
      <c r="YO63" s="107"/>
      <c r="YP63" s="107"/>
      <c r="YQ63" s="107"/>
      <c r="YR63" s="107"/>
      <c r="YS63" s="107"/>
      <c r="YT63" s="107"/>
      <c r="YU63" s="107"/>
      <c r="YV63" s="107"/>
      <c r="YW63" s="107"/>
      <c r="YX63" s="107"/>
      <c r="YY63" s="107"/>
      <c r="YZ63" s="107"/>
      <c r="ZA63" s="107"/>
      <c r="ZB63" s="107"/>
      <c r="ZC63" s="107"/>
      <c r="ZD63" s="107"/>
      <c r="ZE63" s="107"/>
      <c r="ZF63" s="107"/>
      <c r="ZG63" s="107"/>
      <c r="ZH63" s="107"/>
      <c r="ZI63" s="107"/>
      <c r="ZJ63" s="107"/>
      <c r="ZK63" s="107"/>
      <c r="ZL63" s="107"/>
      <c r="ZM63" s="107"/>
      <c r="ZN63" s="107"/>
      <c r="ZO63" s="107"/>
      <c r="ZP63" s="107"/>
      <c r="ZQ63" s="107"/>
      <c r="ZR63" s="107"/>
      <c r="ZS63" s="107"/>
      <c r="ZT63" s="107"/>
      <c r="ZU63" s="107"/>
      <c r="ZV63" s="107"/>
      <c r="ZW63" s="107"/>
      <c r="ZX63" s="107"/>
      <c r="ZY63" s="107"/>
      <c r="ZZ63" s="107"/>
      <c r="AAA63" s="107"/>
      <c r="AAB63" s="107"/>
      <c r="AAC63" s="107"/>
      <c r="AAD63" s="107"/>
      <c r="AAE63" s="107"/>
      <c r="AAF63" s="107"/>
      <c r="AAG63" s="107"/>
      <c r="AAH63" s="107"/>
      <c r="AAI63" s="107"/>
      <c r="AAJ63" s="107"/>
      <c r="AAK63" s="107"/>
      <c r="AAL63" s="107"/>
      <c r="AAM63" s="107"/>
      <c r="AAN63" s="107"/>
      <c r="AAO63" s="107"/>
      <c r="AAP63" s="107"/>
      <c r="AAQ63" s="107"/>
      <c r="AAR63" s="107"/>
      <c r="AAS63" s="107"/>
      <c r="AAT63" s="107"/>
      <c r="AAU63" s="107"/>
      <c r="AAV63" s="107"/>
      <c r="AAW63" s="107"/>
      <c r="AAX63" s="107"/>
      <c r="AAY63" s="107"/>
      <c r="AAZ63" s="107"/>
      <c r="ABA63" s="107"/>
      <c r="ABB63" s="107"/>
      <c r="ABC63" s="107"/>
      <c r="ABD63" s="107"/>
      <c r="ABE63" s="107"/>
      <c r="ABF63" s="107"/>
      <c r="ABG63" s="107"/>
      <c r="ABH63" s="107"/>
      <c r="ABI63" s="107"/>
      <c r="ABJ63" s="107"/>
      <c r="ABK63" s="107"/>
      <c r="ABL63" s="107"/>
      <c r="ABM63" s="107"/>
      <c r="ABN63" s="107"/>
      <c r="ABO63" s="107"/>
      <c r="ABP63" s="107"/>
    </row>
    <row r="64" spans="21:744" s="108" customFormat="1" ht="14" x14ac:dyDescent="0.15">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c r="LV64" s="107"/>
      <c r="LW64" s="107"/>
      <c r="LX64" s="107"/>
      <c r="LY64" s="107"/>
      <c r="LZ64" s="107"/>
      <c r="MA64" s="107"/>
      <c r="MB64" s="107"/>
      <c r="MC64" s="107"/>
      <c r="MD64" s="107"/>
      <c r="ME64" s="107"/>
      <c r="MF64" s="107"/>
      <c r="MG64" s="107"/>
      <c r="MH64" s="107"/>
      <c r="MI64" s="107"/>
      <c r="MJ64" s="107"/>
      <c r="MK64" s="107"/>
      <c r="ML64" s="107"/>
      <c r="MM64" s="107"/>
      <c r="MN64" s="107"/>
      <c r="MO64" s="107"/>
      <c r="MP64" s="107"/>
      <c r="MQ64" s="107"/>
      <c r="MR64" s="107"/>
      <c r="MS64" s="107"/>
      <c r="MT64" s="107"/>
      <c r="MU64" s="107"/>
      <c r="MV64" s="107"/>
      <c r="MW64" s="107"/>
      <c r="MX64" s="107"/>
      <c r="MY64" s="107"/>
      <c r="MZ64" s="107"/>
      <c r="NA64" s="107"/>
      <c r="NB64" s="107"/>
      <c r="NC64" s="107"/>
      <c r="ND64" s="107"/>
      <c r="NE64" s="107"/>
      <c r="NF64" s="107"/>
      <c r="NG64" s="107"/>
      <c r="NH64" s="107"/>
      <c r="NI64" s="107"/>
      <c r="NJ64" s="107"/>
      <c r="NK64" s="107"/>
      <c r="NL64" s="107"/>
      <c r="NM64" s="107"/>
      <c r="NN64" s="107"/>
      <c r="NO64" s="107"/>
      <c r="NP64" s="107"/>
      <c r="NQ64" s="107"/>
      <c r="NR64" s="107"/>
      <c r="NS64" s="107"/>
      <c r="NT64" s="107"/>
      <c r="NU64" s="107"/>
      <c r="NV64" s="107"/>
      <c r="NW64" s="107"/>
      <c r="NX64" s="107"/>
      <c r="NY64" s="107"/>
      <c r="NZ64" s="107"/>
      <c r="OA64" s="107"/>
      <c r="OB64" s="107"/>
      <c r="OC64" s="107"/>
      <c r="OD64" s="107"/>
      <c r="OE64" s="107"/>
      <c r="OF64" s="107"/>
      <c r="OG64" s="107"/>
      <c r="OH64" s="107"/>
      <c r="OI64" s="107"/>
      <c r="OJ64" s="107"/>
      <c r="OK64" s="107"/>
      <c r="OL64" s="107"/>
      <c r="OM64" s="107"/>
      <c r="ON64" s="107"/>
      <c r="OO64" s="107"/>
      <c r="OP64" s="107"/>
      <c r="OQ64" s="107"/>
      <c r="OR64" s="107"/>
      <c r="OS64" s="107"/>
      <c r="OT64" s="107"/>
      <c r="OU64" s="107"/>
      <c r="OV64" s="107"/>
      <c r="OW64" s="107"/>
      <c r="OX64" s="107"/>
      <c r="OY64" s="107"/>
      <c r="OZ64" s="107"/>
      <c r="PA64" s="107"/>
      <c r="PB64" s="107"/>
      <c r="PC64" s="107"/>
      <c r="PD64" s="107"/>
      <c r="PE64" s="107"/>
      <c r="PF64" s="107"/>
      <c r="PG64" s="107"/>
      <c r="PH64" s="107"/>
      <c r="PI64" s="107"/>
      <c r="PJ64" s="107"/>
      <c r="PK64" s="107"/>
      <c r="PL64" s="107"/>
      <c r="PM64" s="107"/>
      <c r="PN64" s="107"/>
      <c r="PO64" s="107"/>
      <c r="PP64" s="107"/>
      <c r="PQ64" s="107"/>
      <c r="PR64" s="107"/>
      <c r="PS64" s="107"/>
      <c r="PT64" s="107"/>
      <c r="PU64" s="107"/>
      <c r="PV64" s="107"/>
      <c r="PW64" s="107"/>
      <c r="PX64" s="107"/>
      <c r="PY64" s="107"/>
      <c r="PZ64" s="107"/>
      <c r="QA64" s="107"/>
      <c r="QB64" s="107"/>
      <c r="QC64" s="107"/>
      <c r="QD64" s="107"/>
      <c r="QE64" s="107"/>
      <c r="QF64" s="107"/>
      <c r="QG64" s="107"/>
      <c r="QH64" s="107"/>
      <c r="QI64" s="107"/>
      <c r="QJ64" s="107"/>
      <c r="QK64" s="107"/>
      <c r="QL64" s="107"/>
      <c r="QM64" s="107"/>
      <c r="QN64" s="107"/>
      <c r="QO64" s="107"/>
      <c r="QP64" s="107"/>
      <c r="QQ64" s="107"/>
      <c r="QR64" s="107"/>
      <c r="QS64" s="107"/>
      <c r="QT64" s="107"/>
      <c r="QU64" s="107"/>
      <c r="QV64" s="107"/>
      <c r="QW64" s="107"/>
      <c r="QX64" s="107"/>
      <c r="QY64" s="107"/>
      <c r="QZ64" s="107"/>
      <c r="RA64" s="107"/>
      <c r="RB64" s="107"/>
      <c r="RC64" s="107"/>
      <c r="RD64" s="107"/>
      <c r="RE64" s="107"/>
      <c r="RF64" s="107"/>
      <c r="RG64" s="107"/>
      <c r="RH64" s="107"/>
      <c r="RI64" s="107"/>
      <c r="RJ64" s="107"/>
      <c r="RK64" s="107"/>
      <c r="RL64" s="107"/>
      <c r="RM64" s="107"/>
      <c r="RN64" s="107"/>
      <c r="RO64" s="107"/>
      <c r="RP64" s="107"/>
      <c r="RQ64" s="107"/>
      <c r="RR64" s="107"/>
      <c r="RS64" s="107"/>
      <c r="RT64" s="107"/>
      <c r="RU64" s="107"/>
      <c r="RV64" s="107"/>
      <c r="RW64" s="107"/>
      <c r="RX64" s="107"/>
      <c r="RY64" s="107"/>
      <c r="RZ64" s="107"/>
      <c r="SA64" s="107"/>
      <c r="SB64" s="107"/>
      <c r="SC64" s="107"/>
      <c r="SD64" s="107"/>
      <c r="SE64" s="107"/>
      <c r="SF64" s="107"/>
      <c r="SG64" s="107"/>
      <c r="SH64" s="107"/>
      <c r="SI64" s="107"/>
      <c r="SJ64" s="107"/>
      <c r="SK64" s="107"/>
      <c r="SL64" s="107"/>
      <c r="SM64" s="107"/>
      <c r="SN64" s="107"/>
      <c r="SO64" s="107"/>
      <c r="SP64" s="107"/>
      <c r="SQ64" s="107"/>
      <c r="SR64" s="107"/>
      <c r="SS64" s="107"/>
      <c r="ST64" s="107"/>
      <c r="SU64" s="107"/>
      <c r="SV64" s="107"/>
      <c r="SW64" s="107"/>
      <c r="SX64" s="107"/>
      <c r="SY64" s="107"/>
      <c r="SZ64" s="107"/>
      <c r="TA64" s="107"/>
      <c r="TB64" s="107"/>
      <c r="TC64" s="107"/>
      <c r="TD64" s="107"/>
      <c r="TE64" s="107"/>
      <c r="TF64" s="107"/>
      <c r="TG64" s="107"/>
      <c r="TH64" s="107"/>
      <c r="TI64" s="107"/>
      <c r="TJ64" s="107"/>
      <c r="TK64" s="107"/>
      <c r="TL64" s="107"/>
      <c r="TM64" s="107"/>
      <c r="TN64" s="107"/>
      <c r="TO64" s="107"/>
      <c r="TP64" s="107"/>
      <c r="TQ64" s="107"/>
      <c r="TR64" s="107"/>
      <c r="TS64" s="107"/>
      <c r="TT64" s="107"/>
      <c r="TU64" s="107"/>
      <c r="TV64" s="107"/>
      <c r="TW64" s="107"/>
      <c r="TX64" s="107"/>
      <c r="TY64" s="107"/>
      <c r="TZ64" s="107"/>
      <c r="UA64" s="107"/>
      <c r="UB64" s="107"/>
      <c r="UC64" s="107"/>
      <c r="UD64" s="107"/>
      <c r="UE64" s="107"/>
      <c r="UF64" s="107"/>
      <c r="UG64" s="107"/>
      <c r="UH64" s="107"/>
      <c r="UI64" s="107"/>
      <c r="UJ64" s="107"/>
      <c r="UK64" s="107"/>
      <c r="UL64" s="107"/>
      <c r="UM64" s="107"/>
      <c r="UN64" s="107"/>
      <c r="UO64" s="107"/>
      <c r="UP64" s="107"/>
      <c r="UQ64" s="107"/>
      <c r="UR64" s="107"/>
      <c r="US64" s="107"/>
      <c r="UT64" s="107"/>
      <c r="UU64" s="107"/>
      <c r="UV64" s="107"/>
      <c r="UW64" s="107"/>
      <c r="UX64" s="107"/>
      <c r="UY64" s="107"/>
      <c r="UZ64" s="107"/>
      <c r="VA64" s="107"/>
      <c r="VB64" s="107"/>
      <c r="VC64" s="107"/>
      <c r="VD64" s="107"/>
      <c r="VE64" s="107"/>
      <c r="VF64" s="107"/>
      <c r="VG64" s="107"/>
      <c r="VH64" s="107"/>
      <c r="VI64" s="107"/>
      <c r="VJ64" s="107"/>
      <c r="VK64" s="107"/>
      <c r="VL64" s="107"/>
      <c r="VM64" s="107"/>
      <c r="VN64" s="107"/>
      <c r="VO64" s="107"/>
      <c r="VP64" s="107"/>
      <c r="VQ64" s="107"/>
      <c r="VR64" s="107"/>
      <c r="VS64" s="107"/>
      <c r="VT64" s="107"/>
      <c r="VU64" s="107"/>
      <c r="VV64" s="107"/>
      <c r="VW64" s="107"/>
      <c r="VX64" s="107"/>
      <c r="VY64" s="107"/>
      <c r="VZ64" s="107"/>
      <c r="WA64" s="107"/>
      <c r="WB64" s="107"/>
      <c r="WC64" s="107"/>
      <c r="WD64" s="107"/>
      <c r="WE64" s="107"/>
      <c r="WF64" s="107"/>
      <c r="WG64" s="107"/>
      <c r="WH64" s="107"/>
      <c r="WI64" s="107"/>
      <c r="WJ64" s="107"/>
      <c r="WK64" s="107"/>
      <c r="WL64" s="107"/>
      <c r="WM64" s="107"/>
      <c r="WN64" s="107"/>
      <c r="WO64" s="107"/>
      <c r="WP64" s="107"/>
      <c r="WQ64" s="107"/>
      <c r="WR64" s="107"/>
      <c r="WS64" s="107"/>
      <c r="WT64" s="107"/>
      <c r="WU64" s="107"/>
      <c r="WV64" s="107"/>
      <c r="WW64" s="107"/>
      <c r="WX64" s="107"/>
      <c r="WY64" s="107"/>
      <c r="WZ64" s="107"/>
      <c r="XA64" s="107"/>
      <c r="XB64" s="107"/>
      <c r="XC64" s="107"/>
      <c r="XD64" s="107"/>
      <c r="XE64" s="107"/>
      <c r="XF64" s="107"/>
      <c r="XG64" s="107"/>
      <c r="XH64" s="107"/>
      <c r="XI64" s="107"/>
      <c r="XJ64" s="107"/>
      <c r="XK64" s="107"/>
      <c r="XL64" s="107"/>
      <c r="XM64" s="107"/>
      <c r="XN64" s="107"/>
      <c r="XO64" s="107"/>
      <c r="XP64" s="107"/>
      <c r="XQ64" s="107"/>
      <c r="XR64" s="107"/>
      <c r="XS64" s="107"/>
      <c r="XT64" s="107"/>
      <c r="XU64" s="107"/>
      <c r="XV64" s="107"/>
      <c r="XW64" s="107"/>
      <c r="XX64" s="107"/>
      <c r="XY64" s="107"/>
      <c r="XZ64" s="107"/>
      <c r="YA64" s="107"/>
      <c r="YB64" s="107"/>
      <c r="YC64" s="107"/>
      <c r="YD64" s="107"/>
      <c r="YE64" s="107"/>
      <c r="YF64" s="107"/>
      <c r="YG64" s="107"/>
      <c r="YH64" s="107"/>
      <c r="YI64" s="107"/>
      <c r="YJ64" s="107"/>
      <c r="YK64" s="107"/>
      <c r="YL64" s="107"/>
      <c r="YM64" s="107"/>
      <c r="YN64" s="107"/>
      <c r="YO64" s="107"/>
      <c r="YP64" s="107"/>
      <c r="YQ64" s="107"/>
      <c r="YR64" s="107"/>
      <c r="YS64" s="107"/>
      <c r="YT64" s="107"/>
      <c r="YU64" s="107"/>
      <c r="YV64" s="107"/>
      <c r="YW64" s="107"/>
      <c r="YX64" s="107"/>
      <c r="YY64" s="107"/>
      <c r="YZ64" s="107"/>
      <c r="ZA64" s="107"/>
      <c r="ZB64" s="107"/>
      <c r="ZC64" s="107"/>
      <c r="ZD64" s="107"/>
      <c r="ZE64" s="107"/>
      <c r="ZF64" s="107"/>
      <c r="ZG64" s="107"/>
      <c r="ZH64" s="107"/>
      <c r="ZI64" s="107"/>
      <c r="ZJ64" s="107"/>
      <c r="ZK64" s="107"/>
      <c r="ZL64" s="107"/>
      <c r="ZM64" s="107"/>
      <c r="ZN64" s="107"/>
      <c r="ZO64" s="107"/>
      <c r="ZP64" s="107"/>
      <c r="ZQ64" s="107"/>
      <c r="ZR64" s="107"/>
      <c r="ZS64" s="107"/>
      <c r="ZT64" s="107"/>
      <c r="ZU64" s="107"/>
      <c r="ZV64" s="107"/>
      <c r="ZW64" s="107"/>
      <c r="ZX64" s="107"/>
      <c r="ZY64" s="107"/>
      <c r="ZZ64" s="107"/>
      <c r="AAA64" s="107"/>
      <c r="AAB64" s="107"/>
      <c r="AAC64" s="107"/>
      <c r="AAD64" s="107"/>
      <c r="AAE64" s="107"/>
      <c r="AAF64" s="107"/>
      <c r="AAG64" s="107"/>
      <c r="AAH64" s="107"/>
      <c r="AAI64" s="107"/>
      <c r="AAJ64" s="107"/>
      <c r="AAK64" s="107"/>
      <c r="AAL64" s="107"/>
      <c r="AAM64" s="107"/>
      <c r="AAN64" s="107"/>
      <c r="AAO64" s="107"/>
      <c r="AAP64" s="107"/>
      <c r="AAQ64" s="107"/>
      <c r="AAR64" s="107"/>
      <c r="AAS64" s="107"/>
      <c r="AAT64" s="107"/>
      <c r="AAU64" s="107"/>
      <c r="AAV64" s="107"/>
      <c r="AAW64" s="107"/>
      <c r="AAX64" s="107"/>
      <c r="AAY64" s="107"/>
      <c r="AAZ64" s="107"/>
      <c r="ABA64" s="107"/>
      <c r="ABB64" s="107"/>
      <c r="ABC64" s="107"/>
      <c r="ABD64" s="107"/>
      <c r="ABE64" s="107"/>
      <c r="ABF64" s="107"/>
      <c r="ABG64" s="107"/>
      <c r="ABH64" s="107"/>
      <c r="ABI64" s="107"/>
      <c r="ABJ64" s="107"/>
      <c r="ABK64" s="107"/>
      <c r="ABL64" s="107"/>
      <c r="ABM64" s="107"/>
      <c r="ABN64" s="107"/>
      <c r="ABO64" s="107"/>
      <c r="ABP64" s="107"/>
    </row>
    <row r="65" spans="21:744" s="108" customFormat="1" ht="14" x14ac:dyDescent="0.15">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c r="LV65" s="107"/>
      <c r="LW65" s="107"/>
      <c r="LX65" s="107"/>
      <c r="LY65" s="107"/>
      <c r="LZ65" s="107"/>
      <c r="MA65" s="107"/>
      <c r="MB65" s="107"/>
      <c r="MC65" s="107"/>
      <c r="MD65" s="107"/>
      <c r="ME65" s="107"/>
      <c r="MF65" s="107"/>
      <c r="MG65" s="107"/>
      <c r="MH65" s="107"/>
      <c r="MI65" s="107"/>
      <c r="MJ65" s="107"/>
      <c r="MK65" s="107"/>
      <c r="ML65" s="107"/>
      <c r="MM65" s="107"/>
      <c r="MN65" s="107"/>
      <c r="MO65" s="107"/>
      <c r="MP65" s="107"/>
      <c r="MQ65" s="107"/>
      <c r="MR65" s="107"/>
      <c r="MS65" s="107"/>
      <c r="MT65" s="107"/>
      <c r="MU65" s="107"/>
      <c r="MV65" s="107"/>
      <c r="MW65" s="107"/>
      <c r="MX65" s="107"/>
      <c r="MY65" s="107"/>
      <c r="MZ65" s="107"/>
      <c r="NA65" s="107"/>
      <c r="NB65" s="107"/>
      <c r="NC65" s="107"/>
      <c r="ND65" s="107"/>
      <c r="NE65" s="107"/>
      <c r="NF65" s="107"/>
      <c r="NG65" s="107"/>
      <c r="NH65" s="107"/>
      <c r="NI65" s="107"/>
      <c r="NJ65" s="107"/>
      <c r="NK65" s="107"/>
      <c r="NL65" s="107"/>
      <c r="NM65" s="107"/>
      <c r="NN65" s="107"/>
      <c r="NO65" s="107"/>
      <c r="NP65" s="107"/>
      <c r="NQ65" s="107"/>
      <c r="NR65" s="107"/>
      <c r="NS65" s="107"/>
      <c r="NT65" s="107"/>
      <c r="NU65" s="107"/>
      <c r="NV65" s="107"/>
      <c r="NW65" s="107"/>
      <c r="NX65" s="107"/>
      <c r="NY65" s="107"/>
      <c r="NZ65" s="107"/>
      <c r="OA65" s="107"/>
      <c r="OB65" s="107"/>
      <c r="OC65" s="107"/>
      <c r="OD65" s="107"/>
      <c r="OE65" s="107"/>
      <c r="OF65" s="107"/>
      <c r="OG65" s="107"/>
      <c r="OH65" s="107"/>
      <c r="OI65" s="107"/>
      <c r="OJ65" s="107"/>
      <c r="OK65" s="107"/>
      <c r="OL65" s="107"/>
      <c r="OM65" s="107"/>
      <c r="ON65" s="107"/>
      <c r="OO65" s="107"/>
      <c r="OP65" s="107"/>
      <c r="OQ65" s="107"/>
      <c r="OR65" s="107"/>
      <c r="OS65" s="107"/>
      <c r="OT65" s="107"/>
      <c r="OU65" s="107"/>
      <c r="OV65" s="107"/>
      <c r="OW65" s="107"/>
      <c r="OX65" s="107"/>
      <c r="OY65" s="107"/>
      <c r="OZ65" s="107"/>
      <c r="PA65" s="107"/>
      <c r="PB65" s="107"/>
      <c r="PC65" s="107"/>
      <c r="PD65" s="107"/>
      <c r="PE65" s="107"/>
      <c r="PF65" s="107"/>
      <c r="PG65" s="107"/>
      <c r="PH65" s="107"/>
      <c r="PI65" s="107"/>
      <c r="PJ65" s="107"/>
      <c r="PK65" s="107"/>
      <c r="PL65" s="107"/>
      <c r="PM65" s="107"/>
      <c r="PN65" s="107"/>
      <c r="PO65" s="107"/>
      <c r="PP65" s="107"/>
      <c r="PQ65" s="107"/>
      <c r="PR65" s="107"/>
      <c r="PS65" s="107"/>
      <c r="PT65" s="107"/>
      <c r="PU65" s="107"/>
      <c r="PV65" s="107"/>
      <c r="PW65" s="107"/>
      <c r="PX65" s="107"/>
      <c r="PY65" s="107"/>
      <c r="PZ65" s="107"/>
      <c r="QA65" s="107"/>
      <c r="QB65" s="107"/>
      <c r="QC65" s="107"/>
      <c r="QD65" s="107"/>
      <c r="QE65" s="107"/>
      <c r="QF65" s="107"/>
      <c r="QG65" s="107"/>
      <c r="QH65" s="107"/>
      <c r="QI65" s="107"/>
      <c r="QJ65" s="107"/>
      <c r="QK65" s="107"/>
      <c r="QL65" s="107"/>
      <c r="QM65" s="107"/>
      <c r="QN65" s="107"/>
      <c r="QO65" s="107"/>
      <c r="QP65" s="107"/>
      <c r="QQ65" s="107"/>
      <c r="QR65" s="107"/>
      <c r="QS65" s="107"/>
      <c r="QT65" s="107"/>
      <c r="QU65" s="107"/>
      <c r="QV65" s="107"/>
      <c r="QW65" s="107"/>
      <c r="QX65" s="107"/>
      <c r="QY65" s="107"/>
      <c r="QZ65" s="107"/>
      <c r="RA65" s="107"/>
      <c r="RB65" s="107"/>
      <c r="RC65" s="107"/>
      <c r="RD65" s="107"/>
      <c r="RE65" s="107"/>
      <c r="RF65" s="107"/>
      <c r="RG65" s="107"/>
      <c r="RH65" s="107"/>
      <c r="RI65" s="107"/>
      <c r="RJ65" s="107"/>
      <c r="RK65" s="107"/>
      <c r="RL65" s="107"/>
      <c r="RM65" s="107"/>
      <c r="RN65" s="107"/>
      <c r="RO65" s="107"/>
      <c r="RP65" s="107"/>
      <c r="RQ65" s="107"/>
      <c r="RR65" s="107"/>
      <c r="RS65" s="107"/>
      <c r="RT65" s="107"/>
      <c r="RU65" s="107"/>
      <c r="RV65" s="107"/>
      <c r="RW65" s="107"/>
      <c r="RX65" s="107"/>
      <c r="RY65" s="107"/>
      <c r="RZ65" s="107"/>
      <c r="SA65" s="107"/>
      <c r="SB65" s="107"/>
      <c r="SC65" s="107"/>
      <c r="SD65" s="107"/>
      <c r="SE65" s="107"/>
      <c r="SF65" s="107"/>
      <c r="SG65" s="107"/>
      <c r="SH65" s="107"/>
      <c r="SI65" s="107"/>
      <c r="SJ65" s="107"/>
      <c r="SK65" s="107"/>
      <c r="SL65" s="107"/>
      <c r="SM65" s="107"/>
      <c r="SN65" s="107"/>
      <c r="SO65" s="107"/>
      <c r="SP65" s="107"/>
      <c r="SQ65" s="107"/>
      <c r="SR65" s="107"/>
      <c r="SS65" s="107"/>
      <c r="ST65" s="107"/>
      <c r="SU65" s="107"/>
      <c r="SV65" s="107"/>
      <c r="SW65" s="107"/>
      <c r="SX65" s="107"/>
      <c r="SY65" s="107"/>
      <c r="SZ65" s="107"/>
      <c r="TA65" s="107"/>
      <c r="TB65" s="107"/>
      <c r="TC65" s="107"/>
      <c r="TD65" s="107"/>
      <c r="TE65" s="107"/>
      <c r="TF65" s="107"/>
      <c r="TG65" s="107"/>
      <c r="TH65" s="107"/>
      <c r="TI65" s="107"/>
      <c r="TJ65" s="107"/>
      <c r="TK65" s="107"/>
      <c r="TL65" s="107"/>
      <c r="TM65" s="107"/>
      <c r="TN65" s="107"/>
      <c r="TO65" s="107"/>
      <c r="TP65" s="107"/>
      <c r="TQ65" s="107"/>
      <c r="TR65" s="107"/>
      <c r="TS65" s="107"/>
      <c r="TT65" s="107"/>
      <c r="TU65" s="107"/>
      <c r="TV65" s="107"/>
      <c r="TW65" s="107"/>
      <c r="TX65" s="107"/>
      <c r="TY65" s="107"/>
      <c r="TZ65" s="107"/>
      <c r="UA65" s="107"/>
      <c r="UB65" s="107"/>
      <c r="UC65" s="107"/>
      <c r="UD65" s="107"/>
      <c r="UE65" s="107"/>
      <c r="UF65" s="107"/>
      <c r="UG65" s="107"/>
      <c r="UH65" s="107"/>
      <c r="UI65" s="107"/>
      <c r="UJ65" s="107"/>
      <c r="UK65" s="107"/>
      <c r="UL65" s="107"/>
      <c r="UM65" s="107"/>
      <c r="UN65" s="107"/>
      <c r="UO65" s="107"/>
      <c r="UP65" s="107"/>
      <c r="UQ65" s="107"/>
      <c r="UR65" s="107"/>
      <c r="US65" s="107"/>
      <c r="UT65" s="107"/>
      <c r="UU65" s="107"/>
      <c r="UV65" s="107"/>
      <c r="UW65" s="107"/>
      <c r="UX65" s="107"/>
      <c r="UY65" s="107"/>
      <c r="UZ65" s="107"/>
      <c r="VA65" s="107"/>
      <c r="VB65" s="107"/>
      <c r="VC65" s="107"/>
      <c r="VD65" s="107"/>
      <c r="VE65" s="107"/>
      <c r="VF65" s="107"/>
      <c r="VG65" s="107"/>
      <c r="VH65" s="107"/>
      <c r="VI65" s="107"/>
      <c r="VJ65" s="107"/>
      <c r="VK65" s="107"/>
      <c r="VL65" s="107"/>
      <c r="VM65" s="107"/>
      <c r="VN65" s="107"/>
      <c r="VO65" s="107"/>
      <c r="VP65" s="107"/>
      <c r="VQ65" s="107"/>
      <c r="VR65" s="107"/>
      <c r="VS65" s="107"/>
      <c r="VT65" s="107"/>
      <c r="VU65" s="107"/>
      <c r="VV65" s="107"/>
      <c r="VW65" s="107"/>
      <c r="VX65" s="107"/>
      <c r="VY65" s="107"/>
      <c r="VZ65" s="107"/>
      <c r="WA65" s="107"/>
      <c r="WB65" s="107"/>
      <c r="WC65" s="107"/>
      <c r="WD65" s="107"/>
      <c r="WE65" s="107"/>
      <c r="WF65" s="107"/>
      <c r="WG65" s="107"/>
      <c r="WH65" s="107"/>
      <c r="WI65" s="107"/>
      <c r="WJ65" s="107"/>
      <c r="WK65" s="107"/>
      <c r="WL65" s="107"/>
      <c r="WM65" s="107"/>
      <c r="WN65" s="107"/>
      <c r="WO65" s="107"/>
      <c r="WP65" s="107"/>
      <c r="WQ65" s="107"/>
      <c r="WR65" s="107"/>
      <c r="WS65" s="107"/>
      <c r="WT65" s="107"/>
      <c r="WU65" s="107"/>
      <c r="WV65" s="107"/>
      <c r="WW65" s="107"/>
      <c r="WX65" s="107"/>
      <c r="WY65" s="107"/>
      <c r="WZ65" s="107"/>
      <c r="XA65" s="107"/>
      <c r="XB65" s="107"/>
      <c r="XC65" s="107"/>
      <c r="XD65" s="107"/>
      <c r="XE65" s="107"/>
      <c r="XF65" s="107"/>
      <c r="XG65" s="107"/>
      <c r="XH65" s="107"/>
      <c r="XI65" s="107"/>
      <c r="XJ65" s="107"/>
      <c r="XK65" s="107"/>
      <c r="XL65" s="107"/>
      <c r="XM65" s="107"/>
      <c r="XN65" s="107"/>
      <c r="XO65" s="107"/>
      <c r="XP65" s="107"/>
      <c r="XQ65" s="107"/>
      <c r="XR65" s="107"/>
      <c r="XS65" s="107"/>
      <c r="XT65" s="107"/>
      <c r="XU65" s="107"/>
      <c r="XV65" s="107"/>
      <c r="XW65" s="107"/>
      <c r="XX65" s="107"/>
      <c r="XY65" s="107"/>
      <c r="XZ65" s="107"/>
      <c r="YA65" s="107"/>
      <c r="YB65" s="107"/>
      <c r="YC65" s="107"/>
      <c r="YD65" s="107"/>
      <c r="YE65" s="107"/>
      <c r="YF65" s="107"/>
      <c r="YG65" s="107"/>
      <c r="YH65" s="107"/>
      <c r="YI65" s="107"/>
      <c r="YJ65" s="107"/>
      <c r="YK65" s="107"/>
      <c r="YL65" s="107"/>
      <c r="YM65" s="107"/>
      <c r="YN65" s="107"/>
      <c r="YO65" s="107"/>
      <c r="YP65" s="107"/>
      <c r="YQ65" s="107"/>
      <c r="YR65" s="107"/>
      <c r="YS65" s="107"/>
      <c r="YT65" s="107"/>
      <c r="YU65" s="107"/>
      <c r="YV65" s="107"/>
      <c r="YW65" s="107"/>
      <c r="YX65" s="107"/>
      <c r="YY65" s="107"/>
      <c r="YZ65" s="107"/>
      <c r="ZA65" s="107"/>
      <c r="ZB65" s="107"/>
      <c r="ZC65" s="107"/>
      <c r="ZD65" s="107"/>
      <c r="ZE65" s="107"/>
      <c r="ZF65" s="107"/>
      <c r="ZG65" s="107"/>
      <c r="ZH65" s="107"/>
      <c r="ZI65" s="107"/>
      <c r="ZJ65" s="107"/>
      <c r="ZK65" s="107"/>
      <c r="ZL65" s="107"/>
      <c r="ZM65" s="107"/>
      <c r="ZN65" s="107"/>
      <c r="ZO65" s="107"/>
      <c r="ZP65" s="107"/>
      <c r="ZQ65" s="107"/>
      <c r="ZR65" s="107"/>
      <c r="ZS65" s="107"/>
      <c r="ZT65" s="107"/>
      <c r="ZU65" s="107"/>
      <c r="ZV65" s="107"/>
      <c r="ZW65" s="107"/>
      <c r="ZX65" s="107"/>
      <c r="ZY65" s="107"/>
      <c r="ZZ65" s="107"/>
      <c r="AAA65" s="107"/>
      <c r="AAB65" s="107"/>
      <c r="AAC65" s="107"/>
      <c r="AAD65" s="107"/>
      <c r="AAE65" s="107"/>
      <c r="AAF65" s="107"/>
      <c r="AAG65" s="107"/>
      <c r="AAH65" s="107"/>
      <c r="AAI65" s="107"/>
      <c r="AAJ65" s="107"/>
      <c r="AAK65" s="107"/>
      <c r="AAL65" s="107"/>
      <c r="AAM65" s="107"/>
      <c r="AAN65" s="107"/>
      <c r="AAO65" s="107"/>
      <c r="AAP65" s="107"/>
      <c r="AAQ65" s="107"/>
      <c r="AAR65" s="107"/>
      <c r="AAS65" s="107"/>
      <c r="AAT65" s="107"/>
      <c r="AAU65" s="107"/>
      <c r="AAV65" s="107"/>
      <c r="AAW65" s="107"/>
      <c r="AAX65" s="107"/>
      <c r="AAY65" s="107"/>
      <c r="AAZ65" s="107"/>
      <c r="ABA65" s="107"/>
      <c r="ABB65" s="107"/>
      <c r="ABC65" s="107"/>
      <c r="ABD65" s="107"/>
      <c r="ABE65" s="107"/>
      <c r="ABF65" s="107"/>
      <c r="ABG65" s="107"/>
      <c r="ABH65" s="107"/>
      <c r="ABI65" s="107"/>
      <c r="ABJ65" s="107"/>
      <c r="ABK65" s="107"/>
      <c r="ABL65" s="107"/>
      <c r="ABM65" s="107"/>
      <c r="ABN65" s="107"/>
      <c r="ABO65" s="107"/>
      <c r="ABP65" s="107"/>
    </row>
    <row r="66" spans="21:744" s="108" customFormat="1" ht="14" x14ac:dyDescent="0.15">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c r="LV66" s="107"/>
      <c r="LW66" s="107"/>
      <c r="LX66" s="107"/>
      <c r="LY66" s="107"/>
      <c r="LZ66" s="107"/>
      <c r="MA66" s="107"/>
      <c r="MB66" s="107"/>
      <c r="MC66" s="107"/>
      <c r="MD66" s="107"/>
      <c r="ME66" s="107"/>
      <c r="MF66" s="107"/>
      <c r="MG66" s="107"/>
      <c r="MH66" s="107"/>
      <c r="MI66" s="107"/>
      <c r="MJ66" s="107"/>
      <c r="MK66" s="107"/>
      <c r="ML66" s="107"/>
      <c r="MM66" s="107"/>
      <c r="MN66" s="107"/>
      <c r="MO66" s="107"/>
      <c r="MP66" s="107"/>
      <c r="MQ66" s="107"/>
      <c r="MR66" s="107"/>
      <c r="MS66" s="107"/>
      <c r="MT66" s="107"/>
      <c r="MU66" s="107"/>
      <c r="MV66" s="107"/>
      <c r="MW66" s="107"/>
      <c r="MX66" s="107"/>
      <c r="MY66" s="107"/>
      <c r="MZ66" s="107"/>
      <c r="NA66" s="107"/>
      <c r="NB66" s="107"/>
      <c r="NC66" s="107"/>
      <c r="ND66" s="107"/>
      <c r="NE66" s="107"/>
      <c r="NF66" s="107"/>
      <c r="NG66" s="107"/>
      <c r="NH66" s="107"/>
      <c r="NI66" s="107"/>
      <c r="NJ66" s="107"/>
      <c r="NK66" s="107"/>
      <c r="NL66" s="107"/>
      <c r="NM66" s="107"/>
      <c r="NN66" s="107"/>
      <c r="NO66" s="107"/>
      <c r="NP66" s="107"/>
      <c r="NQ66" s="107"/>
      <c r="NR66" s="107"/>
      <c r="NS66" s="107"/>
      <c r="NT66" s="107"/>
      <c r="NU66" s="107"/>
      <c r="NV66" s="107"/>
      <c r="NW66" s="107"/>
      <c r="NX66" s="107"/>
      <c r="NY66" s="107"/>
      <c r="NZ66" s="107"/>
      <c r="OA66" s="107"/>
      <c r="OB66" s="107"/>
      <c r="OC66" s="107"/>
      <c r="OD66" s="107"/>
      <c r="OE66" s="107"/>
      <c r="OF66" s="107"/>
      <c r="OG66" s="107"/>
      <c r="OH66" s="107"/>
      <c r="OI66" s="107"/>
      <c r="OJ66" s="107"/>
      <c r="OK66" s="107"/>
      <c r="OL66" s="107"/>
      <c r="OM66" s="107"/>
      <c r="ON66" s="107"/>
      <c r="OO66" s="107"/>
      <c r="OP66" s="107"/>
      <c r="OQ66" s="107"/>
      <c r="OR66" s="107"/>
      <c r="OS66" s="107"/>
      <c r="OT66" s="107"/>
      <c r="OU66" s="107"/>
      <c r="OV66" s="107"/>
      <c r="OW66" s="107"/>
      <c r="OX66" s="107"/>
      <c r="OY66" s="107"/>
      <c r="OZ66" s="107"/>
      <c r="PA66" s="107"/>
      <c r="PB66" s="107"/>
      <c r="PC66" s="107"/>
      <c r="PD66" s="107"/>
      <c r="PE66" s="107"/>
      <c r="PF66" s="107"/>
      <c r="PG66" s="107"/>
      <c r="PH66" s="107"/>
      <c r="PI66" s="107"/>
      <c r="PJ66" s="107"/>
      <c r="PK66" s="107"/>
      <c r="PL66" s="107"/>
      <c r="PM66" s="107"/>
      <c r="PN66" s="107"/>
      <c r="PO66" s="107"/>
      <c r="PP66" s="107"/>
      <c r="PQ66" s="107"/>
      <c r="PR66" s="107"/>
      <c r="PS66" s="107"/>
      <c r="PT66" s="107"/>
      <c r="PU66" s="107"/>
      <c r="PV66" s="107"/>
      <c r="PW66" s="107"/>
      <c r="PX66" s="107"/>
      <c r="PY66" s="107"/>
      <c r="PZ66" s="107"/>
      <c r="QA66" s="107"/>
      <c r="QB66" s="107"/>
      <c r="QC66" s="107"/>
      <c r="QD66" s="107"/>
      <c r="QE66" s="107"/>
      <c r="QF66" s="107"/>
      <c r="QG66" s="107"/>
      <c r="QH66" s="107"/>
      <c r="QI66" s="107"/>
      <c r="QJ66" s="107"/>
      <c r="QK66" s="107"/>
      <c r="QL66" s="107"/>
      <c r="QM66" s="107"/>
      <c r="QN66" s="107"/>
      <c r="QO66" s="107"/>
      <c r="QP66" s="107"/>
      <c r="QQ66" s="107"/>
      <c r="QR66" s="107"/>
      <c r="QS66" s="107"/>
      <c r="QT66" s="107"/>
      <c r="QU66" s="107"/>
      <c r="QV66" s="107"/>
      <c r="QW66" s="107"/>
      <c r="QX66" s="107"/>
      <c r="QY66" s="107"/>
      <c r="QZ66" s="107"/>
      <c r="RA66" s="107"/>
      <c r="RB66" s="107"/>
      <c r="RC66" s="107"/>
      <c r="RD66" s="107"/>
      <c r="RE66" s="107"/>
      <c r="RF66" s="107"/>
      <c r="RG66" s="107"/>
      <c r="RH66" s="107"/>
      <c r="RI66" s="107"/>
      <c r="RJ66" s="107"/>
      <c r="RK66" s="107"/>
      <c r="RL66" s="107"/>
      <c r="RM66" s="107"/>
      <c r="RN66" s="107"/>
      <c r="RO66" s="107"/>
      <c r="RP66" s="107"/>
      <c r="RQ66" s="107"/>
      <c r="RR66" s="107"/>
      <c r="RS66" s="107"/>
      <c r="RT66" s="107"/>
      <c r="RU66" s="107"/>
      <c r="RV66" s="107"/>
      <c r="RW66" s="107"/>
      <c r="RX66" s="107"/>
      <c r="RY66" s="107"/>
      <c r="RZ66" s="107"/>
      <c r="SA66" s="107"/>
      <c r="SB66" s="107"/>
      <c r="SC66" s="107"/>
      <c r="SD66" s="107"/>
      <c r="SE66" s="107"/>
      <c r="SF66" s="107"/>
      <c r="SG66" s="107"/>
      <c r="SH66" s="107"/>
      <c r="SI66" s="107"/>
      <c r="SJ66" s="107"/>
      <c r="SK66" s="107"/>
      <c r="SL66" s="107"/>
      <c r="SM66" s="107"/>
      <c r="SN66" s="107"/>
      <c r="SO66" s="107"/>
      <c r="SP66" s="107"/>
      <c r="SQ66" s="107"/>
      <c r="SR66" s="107"/>
      <c r="SS66" s="107"/>
      <c r="ST66" s="107"/>
      <c r="SU66" s="107"/>
      <c r="SV66" s="107"/>
      <c r="SW66" s="107"/>
      <c r="SX66" s="107"/>
      <c r="SY66" s="107"/>
      <c r="SZ66" s="107"/>
      <c r="TA66" s="107"/>
      <c r="TB66" s="107"/>
      <c r="TC66" s="107"/>
      <c r="TD66" s="107"/>
      <c r="TE66" s="107"/>
      <c r="TF66" s="107"/>
      <c r="TG66" s="107"/>
      <c r="TH66" s="107"/>
      <c r="TI66" s="107"/>
      <c r="TJ66" s="107"/>
      <c r="TK66" s="107"/>
      <c r="TL66" s="107"/>
      <c r="TM66" s="107"/>
      <c r="TN66" s="107"/>
      <c r="TO66" s="107"/>
      <c r="TP66" s="107"/>
      <c r="TQ66" s="107"/>
      <c r="TR66" s="107"/>
      <c r="TS66" s="107"/>
      <c r="TT66" s="107"/>
      <c r="TU66" s="107"/>
      <c r="TV66" s="107"/>
      <c r="TW66" s="107"/>
      <c r="TX66" s="107"/>
      <c r="TY66" s="107"/>
      <c r="TZ66" s="107"/>
      <c r="UA66" s="107"/>
      <c r="UB66" s="107"/>
      <c r="UC66" s="107"/>
      <c r="UD66" s="107"/>
      <c r="UE66" s="107"/>
      <c r="UF66" s="107"/>
      <c r="UG66" s="107"/>
      <c r="UH66" s="107"/>
      <c r="UI66" s="107"/>
      <c r="UJ66" s="107"/>
      <c r="UK66" s="107"/>
      <c r="UL66" s="107"/>
      <c r="UM66" s="107"/>
      <c r="UN66" s="107"/>
      <c r="UO66" s="107"/>
      <c r="UP66" s="107"/>
      <c r="UQ66" s="107"/>
      <c r="UR66" s="107"/>
      <c r="US66" s="107"/>
      <c r="UT66" s="107"/>
      <c r="UU66" s="107"/>
      <c r="UV66" s="107"/>
      <c r="UW66" s="107"/>
      <c r="UX66" s="107"/>
      <c r="UY66" s="107"/>
      <c r="UZ66" s="107"/>
      <c r="VA66" s="107"/>
      <c r="VB66" s="107"/>
      <c r="VC66" s="107"/>
      <c r="VD66" s="107"/>
      <c r="VE66" s="107"/>
      <c r="VF66" s="107"/>
      <c r="VG66" s="107"/>
      <c r="VH66" s="107"/>
      <c r="VI66" s="107"/>
      <c r="VJ66" s="107"/>
      <c r="VK66" s="107"/>
      <c r="VL66" s="107"/>
      <c r="VM66" s="107"/>
      <c r="VN66" s="107"/>
      <c r="VO66" s="107"/>
      <c r="VP66" s="107"/>
      <c r="VQ66" s="107"/>
      <c r="VR66" s="107"/>
      <c r="VS66" s="107"/>
      <c r="VT66" s="107"/>
      <c r="VU66" s="107"/>
      <c r="VV66" s="107"/>
      <c r="VW66" s="107"/>
      <c r="VX66" s="107"/>
      <c r="VY66" s="107"/>
      <c r="VZ66" s="107"/>
      <c r="WA66" s="107"/>
      <c r="WB66" s="107"/>
      <c r="WC66" s="107"/>
      <c r="WD66" s="107"/>
      <c r="WE66" s="107"/>
      <c r="WF66" s="107"/>
      <c r="WG66" s="107"/>
      <c r="WH66" s="107"/>
      <c r="WI66" s="107"/>
      <c r="WJ66" s="107"/>
      <c r="WK66" s="107"/>
      <c r="WL66" s="107"/>
      <c r="WM66" s="107"/>
      <c r="WN66" s="107"/>
      <c r="WO66" s="107"/>
      <c r="WP66" s="107"/>
      <c r="WQ66" s="107"/>
      <c r="WR66" s="107"/>
      <c r="WS66" s="107"/>
      <c r="WT66" s="107"/>
      <c r="WU66" s="107"/>
      <c r="WV66" s="107"/>
      <c r="WW66" s="107"/>
      <c r="WX66" s="107"/>
      <c r="WY66" s="107"/>
      <c r="WZ66" s="107"/>
      <c r="XA66" s="107"/>
      <c r="XB66" s="107"/>
      <c r="XC66" s="107"/>
      <c r="XD66" s="107"/>
      <c r="XE66" s="107"/>
      <c r="XF66" s="107"/>
      <c r="XG66" s="107"/>
      <c r="XH66" s="107"/>
      <c r="XI66" s="107"/>
      <c r="XJ66" s="107"/>
      <c r="XK66" s="107"/>
      <c r="XL66" s="107"/>
      <c r="XM66" s="107"/>
      <c r="XN66" s="107"/>
      <c r="XO66" s="107"/>
      <c r="XP66" s="107"/>
      <c r="XQ66" s="107"/>
      <c r="XR66" s="107"/>
      <c r="XS66" s="107"/>
      <c r="XT66" s="107"/>
      <c r="XU66" s="107"/>
      <c r="XV66" s="107"/>
      <c r="XW66" s="107"/>
      <c r="XX66" s="107"/>
      <c r="XY66" s="107"/>
      <c r="XZ66" s="107"/>
      <c r="YA66" s="107"/>
      <c r="YB66" s="107"/>
      <c r="YC66" s="107"/>
      <c r="YD66" s="107"/>
      <c r="YE66" s="107"/>
      <c r="YF66" s="107"/>
      <c r="YG66" s="107"/>
      <c r="YH66" s="107"/>
      <c r="YI66" s="107"/>
      <c r="YJ66" s="107"/>
      <c r="YK66" s="107"/>
      <c r="YL66" s="107"/>
      <c r="YM66" s="107"/>
      <c r="YN66" s="107"/>
      <c r="YO66" s="107"/>
      <c r="YP66" s="107"/>
      <c r="YQ66" s="107"/>
      <c r="YR66" s="107"/>
      <c r="YS66" s="107"/>
      <c r="YT66" s="107"/>
      <c r="YU66" s="107"/>
      <c r="YV66" s="107"/>
      <c r="YW66" s="107"/>
      <c r="YX66" s="107"/>
      <c r="YY66" s="107"/>
      <c r="YZ66" s="107"/>
      <c r="ZA66" s="107"/>
      <c r="ZB66" s="107"/>
      <c r="ZC66" s="107"/>
      <c r="ZD66" s="107"/>
      <c r="ZE66" s="107"/>
      <c r="ZF66" s="107"/>
      <c r="ZG66" s="107"/>
      <c r="ZH66" s="107"/>
      <c r="ZI66" s="107"/>
      <c r="ZJ66" s="107"/>
      <c r="ZK66" s="107"/>
      <c r="ZL66" s="107"/>
      <c r="ZM66" s="107"/>
      <c r="ZN66" s="107"/>
      <c r="ZO66" s="107"/>
      <c r="ZP66" s="107"/>
      <c r="ZQ66" s="107"/>
      <c r="ZR66" s="107"/>
      <c r="ZS66" s="107"/>
      <c r="ZT66" s="107"/>
      <c r="ZU66" s="107"/>
      <c r="ZV66" s="107"/>
      <c r="ZW66" s="107"/>
      <c r="ZX66" s="107"/>
      <c r="ZY66" s="107"/>
      <c r="ZZ66" s="107"/>
      <c r="AAA66" s="107"/>
      <c r="AAB66" s="107"/>
      <c r="AAC66" s="107"/>
      <c r="AAD66" s="107"/>
      <c r="AAE66" s="107"/>
      <c r="AAF66" s="107"/>
      <c r="AAG66" s="107"/>
      <c r="AAH66" s="107"/>
      <c r="AAI66" s="107"/>
      <c r="AAJ66" s="107"/>
      <c r="AAK66" s="107"/>
      <c r="AAL66" s="107"/>
      <c r="AAM66" s="107"/>
      <c r="AAN66" s="107"/>
      <c r="AAO66" s="107"/>
      <c r="AAP66" s="107"/>
      <c r="AAQ66" s="107"/>
      <c r="AAR66" s="107"/>
      <c r="AAS66" s="107"/>
      <c r="AAT66" s="107"/>
      <c r="AAU66" s="107"/>
      <c r="AAV66" s="107"/>
      <c r="AAW66" s="107"/>
      <c r="AAX66" s="107"/>
      <c r="AAY66" s="107"/>
      <c r="AAZ66" s="107"/>
      <c r="ABA66" s="107"/>
      <c r="ABB66" s="107"/>
      <c r="ABC66" s="107"/>
      <c r="ABD66" s="107"/>
      <c r="ABE66" s="107"/>
      <c r="ABF66" s="107"/>
      <c r="ABG66" s="107"/>
      <c r="ABH66" s="107"/>
      <c r="ABI66" s="107"/>
      <c r="ABJ66" s="107"/>
      <c r="ABK66" s="107"/>
      <c r="ABL66" s="107"/>
      <c r="ABM66" s="107"/>
      <c r="ABN66" s="107"/>
      <c r="ABO66" s="107"/>
      <c r="ABP66" s="107"/>
    </row>
    <row r="67" spans="21:744" s="108" customFormat="1" ht="14" x14ac:dyDescent="0.15">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c r="LV67" s="107"/>
      <c r="LW67" s="107"/>
      <c r="LX67" s="107"/>
      <c r="LY67" s="107"/>
      <c r="LZ67" s="107"/>
      <c r="MA67" s="107"/>
      <c r="MB67" s="107"/>
      <c r="MC67" s="107"/>
      <c r="MD67" s="107"/>
      <c r="ME67" s="107"/>
      <c r="MF67" s="107"/>
      <c r="MG67" s="107"/>
      <c r="MH67" s="107"/>
      <c r="MI67" s="107"/>
      <c r="MJ67" s="107"/>
      <c r="MK67" s="107"/>
      <c r="ML67" s="107"/>
      <c r="MM67" s="107"/>
      <c r="MN67" s="107"/>
      <c r="MO67" s="107"/>
      <c r="MP67" s="107"/>
      <c r="MQ67" s="107"/>
      <c r="MR67" s="107"/>
      <c r="MS67" s="107"/>
      <c r="MT67" s="107"/>
      <c r="MU67" s="107"/>
      <c r="MV67" s="107"/>
      <c r="MW67" s="107"/>
      <c r="MX67" s="107"/>
      <c r="MY67" s="107"/>
      <c r="MZ67" s="107"/>
      <c r="NA67" s="107"/>
      <c r="NB67" s="107"/>
      <c r="NC67" s="107"/>
      <c r="ND67" s="107"/>
      <c r="NE67" s="107"/>
      <c r="NF67" s="107"/>
      <c r="NG67" s="107"/>
      <c r="NH67" s="107"/>
      <c r="NI67" s="107"/>
      <c r="NJ67" s="107"/>
      <c r="NK67" s="107"/>
      <c r="NL67" s="107"/>
      <c r="NM67" s="107"/>
      <c r="NN67" s="107"/>
      <c r="NO67" s="107"/>
      <c r="NP67" s="107"/>
      <c r="NQ67" s="107"/>
      <c r="NR67" s="107"/>
      <c r="NS67" s="107"/>
      <c r="NT67" s="107"/>
      <c r="NU67" s="107"/>
      <c r="NV67" s="107"/>
      <c r="NW67" s="107"/>
      <c r="NX67" s="107"/>
      <c r="NY67" s="107"/>
      <c r="NZ67" s="107"/>
      <c r="OA67" s="107"/>
      <c r="OB67" s="107"/>
      <c r="OC67" s="107"/>
      <c r="OD67" s="107"/>
      <c r="OE67" s="107"/>
      <c r="OF67" s="107"/>
      <c r="OG67" s="107"/>
      <c r="OH67" s="107"/>
      <c r="OI67" s="107"/>
      <c r="OJ67" s="107"/>
      <c r="OK67" s="107"/>
      <c r="OL67" s="107"/>
      <c r="OM67" s="107"/>
      <c r="ON67" s="107"/>
      <c r="OO67" s="107"/>
      <c r="OP67" s="107"/>
      <c r="OQ67" s="107"/>
      <c r="OR67" s="107"/>
      <c r="OS67" s="107"/>
      <c r="OT67" s="107"/>
      <c r="OU67" s="107"/>
      <c r="OV67" s="107"/>
      <c r="OW67" s="107"/>
      <c r="OX67" s="107"/>
      <c r="OY67" s="107"/>
      <c r="OZ67" s="107"/>
      <c r="PA67" s="107"/>
      <c r="PB67" s="107"/>
      <c r="PC67" s="107"/>
      <c r="PD67" s="107"/>
      <c r="PE67" s="107"/>
      <c r="PF67" s="107"/>
      <c r="PG67" s="107"/>
      <c r="PH67" s="107"/>
      <c r="PI67" s="107"/>
      <c r="PJ67" s="107"/>
      <c r="PK67" s="107"/>
      <c r="PL67" s="107"/>
      <c r="PM67" s="107"/>
      <c r="PN67" s="107"/>
      <c r="PO67" s="107"/>
      <c r="PP67" s="107"/>
      <c r="PQ67" s="107"/>
      <c r="PR67" s="107"/>
      <c r="PS67" s="107"/>
      <c r="PT67" s="107"/>
      <c r="PU67" s="107"/>
      <c r="PV67" s="107"/>
      <c r="PW67" s="107"/>
      <c r="PX67" s="107"/>
      <c r="PY67" s="107"/>
      <c r="PZ67" s="107"/>
      <c r="QA67" s="107"/>
      <c r="QB67" s="107"/>
      <c r="QC67" s="107"/>
      <c r="QD67" s="107"/>
      <c r="QE67" s="107"/>
      <c r="QF67" s="107"/>
      <c r="QG67" s="107"/>
      <c r="QH67" s="107"/>
      <c r="QI67" s="107"/>
      <c r="QJ67" s="107"/>
      <c r="QK67" s="107"/>
      <c r="QL67" s="107"/>
      <c r="QM67" s="107"/>
      <c r="QN67" s="107"/>
      <c r="QO67" s="107"/>
      <c r="QP67" s="107"/>
      <c r="QQ67" s="107"/>
      <c r="QR67" s="107"/>
      <c r="QS67" s="107"/>
      <c r="QT67" s="107"/>
      <c r="QU67" s="107"/>
      <c r="QV67" s="107"/>
      <c r="QW67" s="107"/>
      <c r="QX67" s="107"/>
      <c r="QY67" s="107"/>
      <c r="QZ67" s="107"/>
      <c r="RA67" s="107"/>
      <c r="RB67" s="107"/>
      <c r="RC67" s="107"/>
      <c r="RD67" s="107"/>
      <c r="RE67" s="107"/>
      <c r="RF67" s="107"/>
      <c r="RG67" s="107"/>
      <c r="RH67" s="107"/>
      <c r="RI67" s="107"/>
      <c r="RJ67" s="107"/>
      <c r="RK67" s="107"/>
      <c r="RL67" s="107"/>
      <c r="RM67" s="107"/>
      <c r="RN67" s="107"/>
      <c r="RO67" s="107"/>
      <c r="RP67" s="107"/>
      <c r="RQ67" s="107"/>
      <c r="RR67" s="107"/>
      <c r="RS67" s="107"/>
      <c r="RT67" s="107"/>
      <c r="RU67" s="107"/>
      <c r="RV67" s="107"/>
      <c r="RW67" s="107"/>
      <c r="RX67" s="107"/>
      <c r="RY67" s="107"/>
      <c r="RZ67" s="107"/>
      <c r="SA67" s="107"/>
      <c r="SB67" s="107"/>
      <c r="SC67" s="107"/>
      <c r="SD67" s="107"/>
      <c r="SE67" s="107"/>
      <c r="SF67" s="107"/>
      <c r="SG67" s="107"/>
      <c r="SH67" s="107"/>
      <c r="SI67" s="107"/>
      <c r="SJ67" s="107"/>
      <c r="SK67" s="107"/>
      <c r="SL67" s="107"/>
      <c r="SM67" s="107"/>
      <c r="SN67" s="107"/>
      <c r="SO67" s="107"/>
      <c r="SP67" s="107"/>
      <c r="SQ67" s="107"/>
      <c r="SR67" s="107"/>
      <c r="SS67" s="107"/>
      <c r="ST67" s="107"/>
      <c r="SU67" s="107"/>
      <c r="SV67" s="107"/>
      <c r="SW67" s="107"/>
      <c r="SX67" s="107"/>
      <c r="SY67" s="107"/>
      <c r="SZ67" s="107"/>
      <c r="TA67" s="107"/>
      <c r="TB67" s="107"/>
      <c r="TC67" s="107"/>
      <c r="TD67" s="107"/>
      <c r="TE67" s="107"/>
      <c r="TF67" s="107"/>
      <c r="TG67" s="107"/>
      <c r="TH67" s="107"/>
      <c r="TI67" s="107"/>
      <c r="TJ67" s="107"/>
      <c r="TK67" s="107"/>
      <c r="TL67" s="107"/>
      <c r="TM67" s="107"/>
      <c r="TN67" s="107"/>
      <c r="TO67" s="107"/>
      <c r="TP67" s="107"/>
      <c r="TQ67" s="107"/>
      <c r="TR67" s="107"/>
      <c r="TS67" s="107"/>
      <c r="TT67" s="107"/>
      <c r="TU67" s="107"/>
      <c r="TV67" s="107"/>
      <c r="TW67" s="107"/>
      <c r="TX67" s="107"/>
      <c r="TY67" s="107"/>
      <c r="TZ67" s="107"/>
      <c r="UA67" s="107"/>
      <c r="UB67" s="107"/>
      <c r="UC67" s="107"/>
      <c r="UD67" s="107"/>
      <c r="UE67" s="107"/>
      <c r="UF67" s="107"/>
      <c r="UG67" s="107"/>
      <c r="UH67" s="107"/>
      <c r="UI67" s="107"/>
      <c r="UJ67" s="107"/>
      <c r="UK67" s="107"/>
      <c r="UL67" s="107"/>
      <c r="UM67" s="107"/>
      <c r="UN67" s="107"/>
      <c r="UO67" s="107"/>
      <c r="UP67" s="107"/>
      <c r="UQ67" s="107"/>
      <c r="UR67" s="107"/>
      <c r="US67" s="107"/>
      <c r="UT67" s="107"/>
      <c r="UU67" s="107"/>
      <c r="UV67" s="107"/>
      <c r="UW67" s="107"/>
      <c r="UX67" s="107"/>
      <c r="UY67" s="107"/>
      <c r="UZ67" s="107"/>
      <c r="VA67" s="107"/>
      <c r="VB67" s="107"/>
      <c r="VC67" s="107"/>
      <c r="VD67" s="107"/>
      <c r="VE67" s="107"/>
      <c r="VF67" s="107"/>
      <c r="VG67" s="107"/>
      <c r="VH67" s="107"/>
      <c r="VI67" s="107"/>
      <c r="VJ67" s="107"/>
      <c r="VK67" s="107"/>
      <c r="VL67" s="107"/>
      <c r="VM67" s="107"/>
      <c r="VN67" s="107"/>
      <c r="VO67" s="107"/>
      <c r="VP67" s="107"/>
      <c r="VQ67" s="107"/>
      <c r="VR67" s="107"/>
      <c r="VS67" s="107"/>
      <c r="VT67" s="107"/>
      <c r="VU67" s="107"/>
      <c r="VV67" s="107"/>
      <c r="VW67" s="107"/>
      <c r="VX67" s="107"/>
      <c r="VY67" s="107"/>
      <c r="VZ67" s="107"/>
      <c r="WA67" s="107"/>
      <c r="WB67" s="107"/>
      <c r="WC67" s="107"/>
      <c r="WD67" s="107"/>
      <c r="WE67" s="107"/>
      <c r="WF67" s="107"/>
      <c r="WG67" s="107"/>
      <c r="WH67" s="107"/>
      <c r="WI67" s="107"/>
      <c r="WJ67" s="107"/>
      <c r="WK67" s="107"/>
      <c r="WL67" s="107"/>
      <c r="WM67" s="107"/>
      <c r="WN67" s="107"/>
      <c r="WO67" s="107"/>
      <c r="WP67" s="107"/>
      <c r="WQ67" s="107"/>
      <c r="WR67" s="107"/>
      <c r="WS67" s="107"/>
      <c r="WT67" s="107"/>
      <c r="WU67" s="107"/>
      <c r="WV67" s="107"/>
      <c r="WW67" s="107"/>
      <c r="WX67" s="107"/>
      <c r="WY67" s="107"/>
      <c r="WZ67" s="107"/>
      <c r="XA67" s="107"/>
      <c r="XB67" s="107"/>
      <c r="XC67" s="107"/>
      <c r="XD67" s="107"/>
      <c r="XE67" s="107"/>
      <c r="XF67" s="107"/>
      <c r="XG67" s="107"/>
      <c r="XH67" s="107"/>
      <c r="XI67" s="107"/>
      <c r="XJ67" s="107"/>
      <c r="XK67" s="107"/>
      <c r="XL67" s="107"/>
      <c r="XM67" s="107"/>
      <c r="XN67" s="107"/>
      <c r="XO67" s="107"/>
      <c r="XP67" s="107"/>
      <c r="XQ67" s="107"/>
      <c r="XR67" s="107"/>
      <c r="XS67" s="107"/>
      <c r="XT67" s="107"/>
      <c r="XU67" s="107"/>
      <c r="XV67" s="107"/>
      <c r="XW67" s="107"/>
      <c r="XX67" s="107"/>
      <c r="XY67" s="107"/>
      <c r="XZ67" s="107"/>
      <c r="YA67" s="107"/>
      <c r="YB67" s="107"/>
      <c r="YC67" s="107"/>
      <c r="YD67" s="107"/>
      <c r="YE67" s="107"/>
      <c r="YF67" s="107"/>
      <c r="YG67" s="107"/>
      <c r="YH67" s="107"/>
      <c r="YI67" s="107"/>
      <c r="YJ67" s="107"/>
      <c r="YK67" s="107"/>
      <c r="YL67" s="107"/>
      <c r="YM67" s="107"/>
      <c r="YN67" s="107"/>
      <c r="YO67" s="107"/>
      <c r="YP67" s="107"/>
      <c r="YQ67" s="107"/>
      <c r="YR67" s="107"/>
      <c r="YS67" s="107"/>
      <c r="YT67" s="107"/>
      <c r="YU67" s="107"/>
      <c r="YV67" s="107"/>
      <c r="YW67" s="107"/>
      <c r="YX67" s="107"/>
      <c r="YY67" s="107"/>
      <c r="YZ67" s="107"/>
      <c r="ZA67" s="107"/>
      <c r="ZB67" s="107"/>
      <c r="ZC67" s="107"/>
      <c r="ZD67" s="107"/>
      <c r="ZE67" s="107"/>
      <c r="ZF67" s="107"/>
      <c r="ZG67" s="107"/>
      <c r="ZH67" s="107"/>
      <c r="ZI67" s="107"/>
      <c r="ZJ67" s="107"/>
      <c r="ZK67" s="107"/>
      <c r="ZL67" s="107"/>
      <c r="ZM67" s="107"/>
      <c r="ZN67" s="107"/>
      <c r="ZO67" s="107"/>
      <c r="ZP67" s="107"/>
      <c r="ZQ67" s="107"/>
      <c r="ZR67" s="107"/>
      <c r="ZS67" s="107"/>
      <c r="ZT67" s="107"/>
      <c r="ZU67" s="107"/>
      <c r="ZV67" s="107"/>
      <c r="ZW67" s="107"/>
      <c r="ZX67" s="107"/>
      <c r="ZY67" s="107"/>
      <c r="ZZ67" s="107"/>
      <c r="AAA67" s="107"/>
      <c r="AAB67" s="107"/>
      <c r="AAC67" s="107"/>
      <c r="AAD67" s="107"/>
      <c r="AAE67" s="107"/>
      <c r="AAF67" s="107"/>
      <c r="AAG67" s="107"/>
      <c r="AAH67" s="107"/>
      <c r="AAI67" s="107"/>
      <c r="AAJ67" s="107"/>
      <c r="AAK67" s="107"/>
      <c r="AAL67" s="107"/>
      <c r="AAM67" s="107"/>
      <c r="AAN67" s="107"/>
      <c r="AAO67" s="107"/>
      <c r="AAP67" s="107"/>
      <c r="AAQ67" s="107"/>
      <c r="AAR67" s="107"/>
      <c r="AAS67" s="107"/>
      <c r="AAT67" s="107"/>
      <c r="AAU67" s="107"/>
      <c r="AAV67" s="107"/>
      <c r="AAW67" s="107"/>
      <c r="AAX67" s="107"/>
      <c r="AAY67" s="107"/>
      <c r="AAZ67" s="107"/>
      <c r="ABA67" s="107"/>
      <c r="ABB67" s="107"/>
      <c r="ABC67" s="107"/>
      <c r="ABD67" s="107"/>
      <c r="ABE67" s="107"/>
      <c r="ABF67" s="107"/>
      <c r="ABG67" s="107"/>
      <c r="ABH67" s="107"/>
      <c r="ABI67" s="107"/>
      <c r="ABJ67" s="107"/>
      <c r="ABK67" s="107"/>
      <c r="ABL67" s="107"/>
      <c r="ABM67" s="107"/>
      <c r="ABN67" s="107"/>
      <c r="ABO67" s="107"/>
      <c r="ABP67" s="107"/>
    </row>
    <row r="68" spans="21:744" s="108" customFormat="1" ht="14" x14ac:dyDescent="0.15">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c r="LV68" s="107"/>
      <c r="LW68" s="107"/>
      <c r="LX68" s="107"/>
      <c r="LY68" s="107"/>
      <c r="LZ68" s="107"/>
      <c r="MA68" s="107"/>
      <c r="MB68" s="107"/>
      <c r="MC68" s="107"/>
      <c r="MD68" s="107"/>
      <c r="ME68" s="107"/>
      <c r="MF68" s="107"/>
      <c r="MG68" s="107"/>
      <c r="MH68" s="107"/>
      <c r="MI68" s="107"/>
      <c r="MJ68" s="107"/>
      <c r="MK68" s="107"/>
      <c r="ML68" s="107"/>
      <c r="MM68" s="107"/>
      <c r="MN68" s="107"/>
      <c r="MO68" s="107"/>
      <c r="MP68" s="107"/>
      <c r="MQ68" s="107"/>
      <c r="MR68" s="107"/>
      <c r="MS68" s="107"/>
      <c r="MT68" s="107"/>
      <c r="MU68" s="107"/>
      <c r="MV68" s="107"/>
      <c r="MW68" s="107"/>
      <c r="MX68" s="107"/>
      <c r="MY68" s="107"/>
      <c r="MZ68" s="107"/>
      <c r="NA68" s="107"/>
      <c r="NB68" s="107"/>
      <c r="NC68" s="107"/>
      <c r="ND68" s="107"/>
      <c r="NE68" s="107"/>
      <c r="NF68" s="107"/>
      <c r="NG68" s="107"/>
      <c r="NH68" s="107"/>
      <c r="NI68" s="107"/>
      <c r="NJ68" s="107"/>
      <c r="NK68" s="107"/>
      <c r="NL68" s="107"/>
      <c r="NM68" s="107"/>
      <c r="NN68" s="107"/>
      <c r="NO68" s="107"/>
      <c r="NP68" s="107"/>
      <c r="NQ68" s="107"/>
      <c r="NR68" s="107"/>
      <c r="NS68" s="107"/>
      <c r="NT68" s="107"/>
      <c r="NU68" s="107"/>
      <c r="NV68" s="107"/>
      <c r="NW68" s="107"/>
      <c r="NX68" s="107"/>
      <c r="NY68" s="107"/>
      <c r="NZ68" s="107"/>
      <c r="OA68" s="107"/>
      <c r="OB68" s="107"/>
      <c r="OC68" s="107"/>
      <c r="OD68" s="107"/>
      <c r="OE68" s="107"/>
      <c r="OF68" s="107"/>
      <c r="OG68" s="107"/>
      <c r="OH68" s="107"/>
      <c r="OI68" s="107"/>
      <c r="OJ68" s="107"/>
      <c r="OK68" s="107"/>
      <c r="OL68" s="107"/>
      <c r="OM68" s="107"/>
      <c r="ON68" s="107"/>
      <c r="OO68" s="107"/>
      <c r="OP68" s="107"/>
      <c r="OQ68" s="107"/>
      <c r="OR68" s="107"/>
      <c r="OS68" s="107"/>
      <c r="OT68" s="107"/>
      <c r="OU68" s="107"/>
      <c r="OV68" s="107"/>
      <c r="OW68" s="107"/>
      <c r="OX68" s="107"/>
      <c r="OY68" s="107"/>
      <c r="OZ68" s="107"/>
      <c r="PA68" s="107"/>
      <c r="PB68" s="107"/>
      <c r="PC68" s="107"/>
      <c r="PD68" s="107"/>
      <c r="PE68" s="107"/>
      <c r="PF68" s="107"/>
      <c r="PG68" s="107"/>
      <c r="PH68" s="107"/>
      <c r="PI68" s="107"/>
      <c r="PJ68" s="107"/>
      <c r="PK68" s="107"/>
      <c r="PL68" s="107"/>
      <c r="PM68" s="107"/>
      <c r="PN68" s="107"/>
      <c r="PO68" s="107"/>
      <c r="PP68" s="107"/>
      <c r="PQ68" s="107"/>
      <c r="PR68" s="107"/>
      <c r="PS68" s="107"/>
      <c r="PT68" s="107"/>
      <c r="PU68" s="107"/>
      <c r="PV68" s="107"/>
      <c r="PW68" s="107"/>
      <c r="PX68" s="107"/>
      <c r="PY68" s="107"/>
      <c r="PZ68" s="107"/>
      <c r="QA68" s="107"/>
      <c r="QB68" s="107"/>
      <c r="QC68" s="107"/>
      <c r="QD68" s="107"/>
      <c r="QE68" s="107"/>
      <c r="QF68" s="107"/>
      <c r="QG68" s="107"/>
      <c r="QH68" s="107"/>
      <c r="QI68" s="107"/>
      <c r="QJ68" s="107"/>
      <c r="QK68" s="107"/>
      <c r="QL68" s="107"/>
      <c r="QM68" s="107"/>
      <c r="QN68" s="107"/>
      <c r="QO68" s="107"/>
      <c r="QP68" s="107"/>
      <c r="QQ68" s="107"/>
      <c r="QR68" s="107"/>
      <c r="QS68" s="107"/>
      <c r="QT68" s="107"/>
      <c r="QU68" s="107"/>
      <c r="QV68" s="107"/>
      <c r="QW68" s="107"/>
      <c r="QX68" s="107"/>
      <c r="QY68" s="107"/>
      <c r="QZ68" s="107"/>
      <c r="RA68" s="107"/>
      <c r="RB68" s="107"/>
      <c r="RC68" s="107"/>
      <c r="RD68" s="107"/>
      <c r="RE68" s="107"/>
      <c r="RF68" s="107"/>
      <c r="RG68" s="107"/>
      <c r="RH68" s="107"/>
      <c r="RI68" s="107"/>
      <c r="RJ68" s="107"/>
      <c r="RK68" s="107"/>
      <c r="RL68" s="107"/>
      <c r="RM68" s="107"/>
      <c r="RN68" s="107"/>
      <c r="RO68" s="107"/>
      <c r="RP68" s="107"/>
      <c r="RQ68" s="107"/>
      <c r="RR68" s="107"/>
      <c r="RS68" s="107"/>
      <c r="RT68" s="107"/>
      <c r="RU68" s="107"/>
      <c r="RV68" s="107"/>
      <c r="RW68" s="107"/>
      <c r="RX68" s="107"/>
      <c r="RY68" s="107"/>
      <c r="RZ68" s="107"/>
      <c r="SA68" s="107"/>
      <c r="SB68" s="107"/>
      <c r="SC68" s="107"/>
      <c r="SD68" s="107"/>
      <c r="SE68" s="107"/>
      <c r="SF68" s="107"/>
      <c r="SG68" s="107"/>
      <c r="SH68" s="107"/>
      <c r="SI68" s="107"/>
      <c r="SJ68" s="107"/>
      <c r="SK68" s="107"/>
      <c r="SL68" s="107"/>
      <c r="SM68" s="107"/>
      <c r="SN68" s="107"/>
      <c r="SO68" s="107"/>
      <c r="SP68" s="107"/>
      <c r="SQ68" s="107"/>
      <c r="SR68" s="107"/>
      <c r="SS68" s="107"/>
      <c r="ST68" s="107"/>
      <c r="SU68" s="107"/>
      <c r="SV68" s="107"/>
      <c r="SW68" s="107"/>
      <c r="SX68" s="107"/>
      <c r="SY68" s="107"/>
      <c r="SZ68" s="107"/>
      <c r="TA68" s="107"/>
      <c r="TB68" s="107"/>
      <c r="TC68" s="107"/>
      <c r="TD68" s="107"/>
      <c r="TE68" s="107"/>
      <c r="TF68" s="107"/>
      <c r="TG68" s="107"/>
      <c r="TH68" s="107"/>
      <c r="TI68" s="107"/>
      <c r="TJ68" s="107"/>
      <c r="TK68" s="107"/>
      <c r="TL68" s="107"/>
      <c r="TM68" s="107"/>
      <c r="TN68" s="107"/>
      <c r="TO68" s="107"/>
      <c r="TP68" s="107"/>
      <c r="TQ68" s="107"/>
      <c r="TR68" s="107"/>
      <c r="TS68" s="107"/>
      <c r="TT68" s="107"/>
      <c r="TU68" s="107"/>
      <c r="TV68" s="107"/>
      <c r="TW68" s="107"/>
      <c r="TX68" s="107"/>
      <c r="TY68" s="107"/>
      <c r="TZ68" s="107"/>
      <c r="UA68" s="107"/>
      <c r="UB68" s="107"/>
      <c r="UC68" s="107"/>
      <c r="UD68" s="107"/>
      <c r="UE68" s="107"/>
      <c r="UF68" s="107"/>
      <c r="UG68" s="107"/>
      <c r="UH68" s="107"/>
      <c r="UI68" s="107"/>
      <c r="UJ68" s="107"/>
      <c r="UK68" s="107"/>
      <c r="UL68" s="107"/>
      <c r="UM68" s="107"/>
      <c r="UN68" s="107"/>
      <c r="UO68" s="107"/>
      <c r="UP68" s="107"/>
      <c r="UQ68" s="107"/>
      <c r="UR68" s="107"/>
      <c r="US68" s="107"/>
      <c r="UT68" s="107"/>
      <c r="UU68" s="107"/>
      <c r="UV68" s="107"/>
      <c r="UW68" s="107"/>
      <c r="UX68" s="107"/>
      <c r="UY68" s="107"/>
      <c r="UZ68" s="107"/>
      <c r="VA68" s="107"/>
      <c r="VB68" s="107"/>
      <c r="VC68" s="107"/>
      <c r="VD68" s="107"/>
      <c r="VE68" s="107"/>
      <c r="VF68" s="107"/>
      <c r="VG68" s="107"/>
      <c r="VH68" s="107"/>
      <c r="VI68" s="107"/>
      <c r="VJ68" s="107"/>
      <c r="VK68" s="107"/>
      <c r="VL68" s="107"/>
      <c r="VM68" s="107"/>
      <c r="VN68" s="107"/>
      <c r="VO68" s="107"/>
      <c r="VP68" s="107"/>
      <c r="VQ68" s="107"/>
      <c r="VR68" s="107"/>
      <c r="VS68" s="107"/>
      <c r="VT68" s="107"/>
      <c r="VU68" s="107"/>
      <c r="VV68" s="107"/>
      <c r="VW68" s="107"/>
      <c r="VX68" s="107"/>
      <c r="VY68" s="107"/>
      <c r="VZ68" s="107"/>
      <c r="WA68" s="107"/>
      <c r="WB68" s="107"/>
      <c r="WC68" s="107"/>
      <c r="WD68" s="107"/>
      <c r="WE68" s="107"/>
      <c r="WF68" s="107"/>
      <c r="WG68" s="107"/>
      <c r="WH68" s="107"/>
      <c r="WI68" s="107"/>
      <c r="WJ68" s="107"/>
      <c r="WK68" s="107"/>
      <c r="WL68" s="107"/>
      <c r="WM68" s="107"/>
      <c r="WN68" s="107"/>
      <c r="WO68" s="107"/>
      <c r="WP68" s="107"/>
      <c r="WQ68" s="107"/>
      <c r="WR68" s="107"/>
      <c r="WS68" s="107"/>
      <c r="WT68" s="107"/>
      <c r="WU68" s="107"/>
      <c r="WV68" s="107"/>
      <c r="WW68" s="107"/>
      <c r="WX68" s="107"/>
      <c r="WY68" s="107"/>
      <c r="WZ68" s="107"/>
      <c r="XA68" s="107"/>
      <c r="XB68" s="107"/>
      <c r="XC68" s="107"/>
      <c r="XD68" s="107"/>
      <c r="XE68" s="107"/>
      <c r="XF68" s="107"/>
      <c r="XG68" s="107"/>
      <c r="XH68" s="107"/>
      <c r="XI68" s="107"/>
      <c r="XJ68" s="107"/>
      <c r="XK68" s="107"/>
      <c r="XL68" s="107"/>
      <c r="XM68" s="107"/>
      <c r="XN68" s="107"/>
      <c r="XO68" s="107"/>
      <c r="XP68" s="107"/>
      <c r="XQ68" s="107"/>
      <c r="XR68" s="107"/>
      <c r="XS68" s="107"/>
      <c r="XT68" s="107"/>
      <c r="XU68" s="107"/>
      <c r="XV68" s="107"/>
      <c r="XW68" s="107"/>
      <c r="XX68" s="107"/>
      <c r="XY68" s="107"/>
      <c r="XZ68" s="107"/>
      <c r="YA68" s="107"/>
      <c r="YB68" s="107"/>
      <c r="YC68" s="107"/>
      <c r="YD68" s="107"/>
      <c r="YE68" s="107"/>
      <c r="YF68" s="107"/>
      <c r="YG68" s="107"/>
      <c r="YH68" s="107"/>
      <c r="YI68" s="107"/>
      <c r="YJ68" s="107"/>
      <c r="YK68" s="107"/>
      <c r="YL68" s="107"/>
      <c r="YM68" s="107"/>
      <c r="YN68" s="107"/>
      <c r="YO68" s="107"/>
      <c r="YP68" s="107"/>
      <c r="YQ68" s="107"/>
      <c r="YR68" s="107"/>
      <c r="YS68" s="107"/>
      <c r="YT68" s="107"/>
      <c r="YU68" s="107"/>
      <c r="YV68" s="107"/>
      <c r="YW68" s="107"/>
      <c r="YX68" s="107"/>
      <c r="YY68" s="107"/>
      <c r="YZ68" s="107"/>
      <c r="ZA68" s="107"/>
      <c r="ZB68" s="107"/>
      <c r="ZC68" s="107"/>
      <c r="ZD68" s="107"/>
      <c r="ZE68" s="107"/>
      <c r="ZF68" s="107"/>
      <c r="ZG68" s="107"/>
      <c r="ZH68" s="107"/>
      <c r="ZI68" s="107"/>
      <c r="ZJ68" s="107"/>
      <c r="ZK68" s="107"/>
      <c r="ZL68" s="107"/>
      <c r="ZM68" s="107"/>
      <c r="ZN68" s="107"/>
      <c r="ZO68" s="107"/>
      <c r="ZP68" s="107"/>
      <c r="ZQ68" s="107"/>
      <c r="ZR68" s="107"/>
      <c r="ZS68" s="107"/>
      <c r="ZT68" s="107"/>
      <c r="ZU68" s="107"/>
      <c r="ZV68" s="107"/>
      <c r="ZW68" s="107"/>
      <c r="ZX68" s="107"/>
      <c r="ZY68" s="107"/>
      <c r="ZZ68" s="107"/>
      <c r="AAA68" s="107"/>
      <c r="AAB68" s="107"/>
      <c r="AAC68" s="107"/>
      <c r="AAD68" s="107"/>
      <c r="AAE68" s="107"/>
      <c r="AAF68" s="107"/>
      <c r="AAG68" s="107"/>
      <c r="AAH68" s="107"/>
      <c r="AAI68" s="107"/>
      <c r="AAJ68" s="107"/>
      <c r="AAK68" s="107"/>
      <c r="AAL68" s="107"/>
      <c r="AAM68" s="107"/>
      <c r="AAN68" s="107"/>
      <c r="AAO68" s="107"/>
      <c r="AAP68" s="107"/>
      <c r="AAQ68" s="107"/>
      <c r="AAR68" s="107"/>
      <c r="AAS68" s="107"/>
      <c r="AAT68" s="107"/>
      <c r="AAU68" s="107"/>
      <c r="AAV68" s="107"/>
      <c r="AAW68" s="107"/>
      <c r="AAX68" s="107"/>
      <c r="AAY68" s="107"/>
      <c r="AAZ68" s="107"/>
      <c r="ABA68" s="107"/>
      <c r="ABB68" s="107"/>
      <c r="ABC68" s="107"/>
      <c r="ABD68" s="107"/>
      <c r="ABE68" s="107"/>
      <c r="ABF68" s="107"/>
      <c r="ABG68" s="107"/>
      <c r="ABH68" s="107"/>
      <c r="ABI68" s="107"/>
      <c r="ABJ68" s="107"/>
      <c r="ABK68" s="107"/>
      <c r="ABL68" s="107"/>
      <c r="ABM68" s="107"/>
      <c r="ABN68" s="107"/>
      <c r="ABO68" s="107"/>
      <c r="ABP68" s="107"/>
    </row>
    <row r="69" spans="21:744" s="108" customFormat="1" ht="14" x14ac:dyDescent="0.15">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c r="LV69" s="107"/>
      <c r="LW69" s="107"/>
      <c r="LX69" s="107"/>
      <c r="LY69" s="107"/>
      <c r="LZ69" s="107"/>
      <c r="MA69" s="107"/>
      <c r="MB69" s="107"/>
      <c r="MC69" s="107"/>
      <c r="MD69" s="107"/>
      <c r="ME69" s="107"/>
      <c r="MF69" s="107"/>
      <c r="MG69" s="107"/>
      <c r="MH69" s="107"/>
      <c r="MI69" s="107"/>
      <c r="MJ69" s="107"/>
      <c r="MK69" s="107"/>
      <c r="ML69" s="107"/>
      <c r="MM69" s="107"/>
      <c r="MN69" s="107"/>
      <c r="MO69" s="107"/>
      <c r="MP69" s="107"/>
      <c r="MQ69" s="107"/>
      <c r="MR69" s="107"/>
      <c r="MS69" s="107"/>
      <c r="MT69" s="107"/>
      <c r="MU69" s="107"/>
      <c r="MV69" s="107"/>
      <c r="MW69" s="107"/>
      <c r="MX69" s="107"/>
      <c r="MY69" s="107"/>
      <c r="MZ69" s="107"/>
      <c r="NA69" s="107"/>
      <c r="NB69" s="107"/>
      <c r="NC69" s="107"/>
      <c r="ND69" s="107"/>
      <c r="NE69" s="107"/>
      <c r="NF69" s="107"/>
      <c r="NG69" s="107"/>
      <c r="NH69" s="107"/>
      <c r="NI69" s="107"/>
      <c r="NJ69" s="107"/>
      <c r="NK69" s="107"/>
      <c r="NL69" s="107"/>
      <c r="NM69" s="107"/>
      <c r="NN69" s="107"/>
      <c r="NO69" s="107"/>
      <c r="NP69" s="107"/>
      <c r="NQ69" s="107"/>
      <c r="NR69" s="107"/>
      <c r="NS69" s="107"/>
      <c r="NT69" s="107"/>
      <c r="NU69" s="107"/>
      <c r="NV69" s="107"/>
      <c r="NW69" s="107"/>
      <c r="NX69" s="107"/>
      <c r="NY69" s="107"/>
      <c r="NZ69" s="107"/>
      <c r="OA69" s="107"/>
      <c r="OB69" s="107"/>
      <c r="OC69" s="107"/>
      <c r="OD69" s="107"/>
      <c r="OE69" s="107"/>
      <c r="OF69" s="107"/>
      <c r="OG69" s="107"/>
      <c r="OH69" s="107"/>
      <c r="OI69" s="107"/>
      <c r="OJ69" s="107"/>
      <c r="OK69" s="107"/>
      <c r="OL69" s="107"/>
      <c r="OM69" s="107"/>
      <c r="ON69" s="107"/>
      <c r="OO69" s="107"/>
      <c r="OP69" s="107"/>
      <c r="OQ69" s="107"/>
      <c r="OR69" s="107"/>
      <c r="OS69" s="107"/>
      <c r="OT69" s="107"/>
      <c r="OU69" s="107"/>
      <c r="OV69" s="107"/>
      <c r="OW69" s="107"/>
      <c r="OX69" s="107"/>
      <c r="OY69" s="107"/>
      <c r="OZ69" s="107"/>
      <c r="PA69" s="107"/>
      <c r="PB69" s="107"/>
      <c r="PC69" s="107"/>
      <c r="PD69" s="107"/>
      <c r="PE69" s="107"/>
      <c r="PF69" s="107"/>
      <c r="PG69" s="107"/>
      <c r="PH69" s="107"/>
      <c r="PI69" s="107"/>
      <c r="PJ69" s="107"/>
      <c r="PK69" s="107"/>
      <c r="PL69" s="107"/>
      <c r="PM69" s="107"/>
      <c r="PN69" s="107"/>
      <c r="PO69" s="107"/>
      <c r="PP69" s="107"/>
      <c r="PQ69" s="107"/>
      <c r="PR69" s="107"/>
      <c r="PS69" s="107"/>
      <c r="PT69" s="107"/>
      <c r="PU69" s="107"/>
      <c r="PV69" s="107"/>
      <c r="PW69" s="107"/>
      <c r="PX69" s="107"/>
      <c r="PY69" s="107"/>
      <c r="PZ69" s="107"/>
      <c r="QA69" s="107"/>
      <c r="QB69" s="107"/>
      <c r="QC69" s="107"/>
      <c r="QD69" s="107"/>
      <c r="QE69" s="107"/>
      <c r="QF69" s="107"/>
      <c r="QG69" s="107"/>
      <c r="QH69" s="107"/>
      <c r="QI69" s="107"/>
      <c r="QJ69" s="107"/>
      <c r="QK69" s="107"/>
      <c r="QL69" s="107"/>
      <c r="QM69" s="107"/>
      <c r="QN69" s="107"/>
      <c r="QO69" s="107"/>
      <c r="QP69" s="107"/>
      <c r="QQ69" s="107"/>
      <c r="QR69" s="107"/>
      <c r="QS69" s="107"/>
      <c r="QT69" s="107"/>
      <c r="QU69" s="107"/>
      <c r="QV69" s="107"/>
      <c r="QW69" s="107"/>
      <c r="QX69" s="107"/>
      <c r="QY69" s="107"/>
      <c r="QZ69" s="107"/>
      <c r="RA69" s="107"/>
      <c r="RB69" s="107"/>
      <c r="RC69" s="107"/>
      <c r="RD69" s="107"/>
      <c r="RE69" s="107"/>
      <c r="RF69" s="107"/>
      <c r="RG69" s="107"/>
      <c r="RH69" s="107"/>
      <c r="RI69" s="107"/>
      <c r="RJ69" s="107"/>
      <c r="RK69" s="107"/>
      <c r="RL69" s="107"/>
      <c r="RM69" s="107"/>
      <c r="RN69" s="107"/>
      <c r="RO69" s="107"/>
      <c r="RP69" s="107"/>
      <c r="RQ69" s="107"/>
      <c r="RR69" s="107"/>
      <c r="RS69" s="107"/>
      <c r="RT69" s="107"/>
      <c r="RU69" s="107"/>
      <c r="RV69" s="107"/>
      <c r="RW69" s="107"/>
      <c r="RX69" s="107"/>
      <c r="RY69" s="107"/>
      <c r="RZ69" s="107"/>
      <c r="SA69" s="107"/>
      <c r="SB69" s="107"/>
      <c r="SC69" s="107"/>
      <c r="SD69" s="107"/>
      <c r="SE69" s="107"/>
      <c r="SF69" s="107"/>
      <c r="SG69" s="107"/>
      <c r="SH69" s="107"/>
      <c r="SI69" s="107"/>
      <c r="SJ69" s="107"/>
      <c r="SK69" s="107"/>
      <c r="SL69" s="107"/>
      <c r="SM69" s="107"/>
      <c r="SN69" s="107"/>
      <c r="SO69" s="107"/>
      <c r="SP69" s="107"/>
      <c r="SQ69" s="107"/>
      <c r="SR69" s="107"/>
      <c r="SS69" s="107"/>
      <c r="ST69" s="107"/>
      <c r="SU69" s="107"/>
      <c r="SV69" s="107"/>
      <c r="SW69" s="107"/>
      <c r="SX69" s="107"/>
      <c r="SY69" s="107"/>
      <c r="SZ69" s="107"/>
      <c r="TA69" s="107"/>
      <c r="TB69" s="107"/>
      <c r="TC69" s="107"/>
      <c r="TD69" s="107"/>
      <c r="TE69" s="107"/>
      <c r="TF69" s="107"/>
      <c r="TG69" s="107"/>
      <c r="TH69" s="107"/>
      <c r="TI69" s="107"/>
      <c r="TJ69" s="107"/>
      <c r="TK69" s="107"/>
      <c r="TL69" s="107"/>
      <c r="TM69" s="107"/>
      <c r="TN69" s="107"/>
      <c r="TO69" s="107"/>
      <c r="TP69" s="107"/>
      <c r="TQ69" s="107"/>
      <c r="TR69" s="107"/>
      <c r="TS69" s="107"/>
      <c r="TT69" s="107"/>
      <c r="TU69" s="107"/>
      <c r="TV69" s="107"/>
      <c r="TW69" s="107"/>
      <c r="TX69" s="107"/>
      <c r="TY69" s="107"/>
      <c r="TZ69" s="107"/>
      <c r="UA69" s="107"/>
      <c r="UB69" s="107"/>
      <c r="UC69" s="107"/>
      <c r="UD69" s="107"/>
      <c r="UE69" s="107"/>
      <c r="UF69" s="107"/>
      <c r="UG69" s="107"/>
      <c r="UH69" s="107"/>
      <c r="UI69" s="107"/>
      <c r="UJ69" s="107"/>
      <c r="UK69" s="107"/>
      <c r="UL69" s="107"/>
      <c r="UM69" s="107"/>
      <c r="UN69" s="107"/>
      <c r="UO69" s="107"/>
      <c r="UP69" s="107"/>
      <c r="UQ69" s="107"/>
      <c r="UR69" s="107"/>
      <c r="US69" s="107"/>
      <c r="UT69" s="107"/>
      <c r="UU69" s="107"/>
      <c r="UV69" s="107"/>
      <c r="UW69" s="107"/>
      <c r="UX69" s="107"/>
      <c r="UY69" s="107"/>
      <c r="UZ69" s="107"/>
      <c r="VA69" s="107"/>
      <c r="VB69" s="107"/>
      <c r="VC69" s="107"/>
      <c r="VD69" s="107"/>
      <c r="VE69" s="107"/>
      <c r="VF69" s="107"/>
      <c r="VG69" s="107"/>
      <c r="VH69" s="107"/>
      <c r="VI69" s="107"/>
      <c r="VJ69" s="107"/>
      <c r="VK69" s="107"/>
      <c r="VL69" s="107"/>
      <c r="VM69" s="107"/>
      <c r="VN69" s="107"/>
      <c r="VO69" s="107"/>
      <c r="VP69" s="107"/>
      <c r="VQ69" s="107"/>
      <c r="VR69" s="107"/>
      <c r="VS69" s="107"/>
      <c r="VT69" s="107"/>
      <c r="VU69" s="107"/>
      <c r="VV69" s="107"/>
      <c r="VW69" s="107"/>
      <c r="VX69" s="107"/>
      <c r="VY69" s="107"/>
      <c r="VZ69" s="107"/>
      <c r="WA69" s="107"/>
      <c r="WB69" s="107"/>
      <c r="WC69" s="107"/>
      <c r="WD69" s="107"/>
      <c r="WE69" s="107"/>
      <c r="WF69" s="107"/>
      <c r="WG69" s="107"/>
      <c r="WH69" s="107"/>
      <c r="WI69" s="107"/>
      <c r="WJ69" s="107"/>
      <c r="WK69" s="107"/>
      <c r="WL69" s="107"/>
      <c r="WM69" s="107"/>
      <c r="WN69" s="107"/>
      <c r="WO69" s="107"/>
      <c r="WP69" s="107"/>
      <c r="WQ69" s="107"/>
      <c r="WR69" s="107"/>
      <c r="WS69" s="107"/>
      <c r="WT69" s="107"/>
      <c r="WU69" s="107"/>
      <c r="WV69" s="107"/>
      <c r="WW69" s="107"/>
      <c r="WX69" s="107"/>
      <c r="WY69" s="107"/>
      <c r="WZ69" s="107"/>
      <c r="XA69" s="107"/>
      <c r="XB69" s="107"/>
      <c r="XC69" s="107"/>
      <c r="XD69" s="107"/>
      <c r="XE69" s="107"/>
      <c r="XF69" s="107"/>
      <c r="XG69" s="107"/>
      <c r="XH69" s="107"/>
      <c r="XI69" s="107"/>
      <c r="XJ69" s="107"/>
      <c r="XK69" s="107"/>
      <c r="XL69" s="107"/>
      <c r="XM69" s="107"/>
      <c r="XN69" s="107"/>
      <c r="XO69" s="107"/>
      <c r="XP69" s="107"/>
      <c r="XQ69" s="107"/>
      <c r="XR69" s="107"/>
      <c r="XS69" s="107"/>
      <c r="XT69" s="107"/>
      <c r="XU69" s="107"/>
      <c r="XV69" s="107"/>
      <c r="XW69" s="107"/>
      <c r="XX69" s="107"/>
      <c r="XY69" s="107"/>
      <c r="XZ69" s="107"/>
      <c r="YA69" s="107"/>
      <c r="YB69" s="107"/>
      <c r="YC69" s="107"/>
      <c r="YD69" s="107"/>
      <c r="YE69" s="107"/>
      <c r="YF69" s="107"/>
      <c r="YG69" s="107"/>
      <c r="YH69" s="107"/>
      <c r="YI69" s="107"/>
      <c r="YJ69" s="107"/>
      <c r="YK69" s="107"/>
      <c r="YL69" s="107"/>
      <c r="YM69" s="107"/>
      <c r="YN69" s="107"/>
      <c r="YO69" s="107"/>
      <c r="YP69" s="107"/>
      <c r="YQ69" s="107"/>
      <c r="YR69" s="107"/>
      <c r="YS69" s="107"/>
      <c r="YT69" s="107"/>
      <c r="YU69" s="107"/>
      <c r="YV69" s="107"/>
      <c r="YW69" s="107"/>
      <c r="YX69" s="107"/>
      <c r="YY69" s="107"/>
      <c r="YZ69" s="107"/>
      <c r="ZA69" s="107"/>
      <c r="ZB69" s="107"/>
      <c r="ZC69" s="107"/>
      <c r="ZD69" s="107"/>
      <c r="ZE69" s="107"/>
      <c r="ZF69" s="107"/>
      <c r="ZG69" s="107"/>
      <c r="ZH69" s="107"/>
      <c r="ZI69" s="107"/>
      <c r="ZJ69" s="107"/>
      <c r="ZK69" s="107"/>
      <c r="ZL69" s="107"/>
      <c r="ZM69" s="107"/>
      <c r="ZN69" s="107"/>
      <c r="ZO69" s="107"/>
      <c r="ZP69" s="107"/>
      <c r="ZQ69" s="107"/>
      <c r="ZR69" s="107"/>
      <c r="ZS69" s="107"/>
      <c r="ZT69" s="107"/>
      <c r="ZU69" s="107"/>
      <c r="ZV69" s="107"/>
      <c r="ZW69" s="107"/>
      <c r="ZX69" s="107"/>
      <c r="ZY69" s="107"/>
      <c r="ZZ69" s="107"/>
      <c r="AAA69" s="107"/>
      <c r="AAB69" s="107"/>
      <c r="AAC69" s="107"/>
      <c r="AAD69" s="107"/>
      <c r="AAE69" s="107"/>
      <c r="AAF69" s="107"/>
      <c r="AAG69" s="107"/>
      <c r="AAH69" s="107"/>
      <c r="AAI69" s="107"/>
      <c r="AAJ69" s="107"/>
      <c r="AAK69" s="107"/>
      <c r="AAL69" s="107"/>
      <c r="AAM69" s="107"/>
      <c r="AAN69" s="107"/>
      <c r="AAO69" s="107"/>
      <c r="AAP69" s="107"/>
      <c r="AAQ69" s="107"/>
      <c r="AAR69" s="107"/>
      <c r="AAS69" s="107"/>
      <c r="AAT69" s="107"/>
      <c r="AAU69" s="107"/>
      <c r="AAV69" s="107"/>
      <c r="AAW69" s="107"/>
      <c r="AAX69" s="107"/>
      <c r="AAY69" s="107"/>
      <c r="AAZ69" s="107"/>
      <c r="ABA69" s="107"/>
      <c r="ABB69" s="107"/>
      <c r="ABC69" s="107"/>
      <c r="ABD69" s="107"/>
      <c r="ABE69" s="107"/>
      <c r="ABF69" s="107"/>
      <c r="ABG69" s="107"/>
      <c r="ABH69" s="107"/>
      <c r="ABI69" s="107"/>
      <c r="ABJ69" s="107"/>
      <c r="ABK69" s="107"/>
      <c r="ABL69" s="107"/>
      <c r="ABM69" s="107"/>
      <c r="ABN69" s="107"/>
      <c r="ABO69" s="107"/>
      <c r="ABP69" s="107"/>
    </row>
    <row r="70" spans="21:744" s="108" customFormat="1" ht="14" x14ac:dyDescent="0.15">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c r="LV70" s="107"/>
      <c r="LW70" s="107"/>
      <c r="LX70" s="107"/>
      <c r="LY70" s="107"/>
      <c r="LZ70" s="107"/>
      <c r="MA70" s="107"/>
      <c r="MB70" s="107"/>
      <c r="MC70" s="107"/>
      <c r="MD70" s="107"/>
      <c r="ME70" s="107"/>
      <c r="MF70" s="107"/>
      <c r="MG70" s="107"/>
      <c r="MH70" s="107"/>
      <c r="MI70" s="107"/>
      <c r="MJ70" s="107"/>
      <c r="MK70" s="107"/>
      <c r="ML70" s="107"/>
      <c r="MM70" s="107"/>
      <c r="MN70" s="107"/>
      <c r="MO70" s="107"/>
      <c r="MP70" s="107"/>
      <c r="MQ70" s="107"/>
      <c r="MR70" s="107"/>
      <c r="MS70" s="107"/>
      <c r="MT70" s="107"/>
      <c r="MU70" s="107"/>
      <c r="MV70" s="107"/>
      <c r="MW70" s="107"/>
      <c r="MX70" s="107"/>
      <c r="MY70" s="107"/>
      <c r="MZ70" s="107"/>
      <c r="NA70" s="107"/>
      <c r="NB70" s="107"/>
      <c r="NC70" s="107"/>
      <c r="ND70" s="107"/>
      <c r="NE70" s="107"/>
      <c r="NF70" s="107"/>
      <c r="NG70" s="107"/>
      <c r="NH70" s="107"/>
      <c r="NI70" s="107"/>
      <c r="NJ70" s="107"/>
      <c r="NK70" s="107"/>
      <c r="NL70" s="107"/>
      <c r="NM70" s="107"/>
      <c r="NN70" s="107"/>
      <c r="NO70" s="107"/>
      <c r="NP70" s="107"/>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c r="RR70" s="107"/>
      <c r="RS70" s="107"/>
      <c r="RT70" s="107"/>
      <c r="RU70" s="107"/>
      <c r="RV70" s="107"/>
      <c r="RW70" s="107"/>
      <c r="RX70" s="107"/>
      <c r="RY70" s="107"/>
      <c r="RZ70" s="107"/>
      <c r="SA70" s="107"/>
      <c r="SB70" s="107"/>
      <c r="SC70" s="107"/>
      <c r="SD70" s="107"/>
      <c r="SE70" s="107"/>
      <c r="SF70" s="107"/>
      <c r="SG70" s="107"/>
      <c r="SH70" s="107"/>
      <c r="SI70" s="107"/>
      <c r="SJ70" s="107"/>
      <c r="SK70" s="107"/>
      <c r="SL70" s="107"/>
      <c r="SM70" s="107"/>
      <c r="SN70" s="107"/>
      <c r="SO70" s="107"/>
      <c r="SP70" s="107"/>
      <c r="SQ70" s="107"/>
      <c r="SR70" s="107"/>
      <c r="SS70" s="107"/>
      <c r="ST70" s="107"/>
      <c r="SU70" s="107"/>
      <c r="SV70" s="107"/>
      <c r="SW70" s="107"/>
      <c r="SX70" s="107"/>
      <c r="SY70" s="107"/>
      <c r="SZ70" s="107"/>
      <c r="TA70" s="107"/>
      <c r="TB70" s="107"/>
      <c r="TC70" s="107"/>
      <c r="TD70" s="107"/>
      <c r="TE70" s="107"/>
      <c r="TF70" s="107"/>
      <c r="TG70" s="107"/>
      <c r="TH70" s="107"/>
      <c r="TI70" s="107"/>
      <c r="TJ70" s="107"/>
      <c r="TK70" s="107"/>
      <c r="TL70" s="107"/>
      <c r="TM70" s="107"/>
      <c r="TN70" s="107"/>
      <c r="TO70" s="107"/>
      <c r="TP70" s="107"/>
      <c r="TQ70" s="107"/>
      <c r="TR70" s="107"/>
      <c r="TS70" s="107"/>
      <c r="TT70" s="107"/>
      <c r="TU70" s="107"/>
      <c r="TV70" s="107"/>
      <c r="TW70" s="107"/>
      <c r="TX70" s="107"/>
      <c r="TY70" s="107"/>
      <c r="TZ70" s="107"/>
      <c r="UA70" s="107"/>
      <c r="UB70" s="107"/>
      <c r="UC70" s="107"/>
      <c r="UD70" s="107"/>
      <c r="UE70" s="107"/>
      <c r="UF70" s="107"/>
      <c r="UG70" s="107"/>
      <c r="UH70" s="107"/>
      <c r="UI70" s="107"/>
      <c r="UJ70" s="107"/>
      <c r="UK70" s="107"/>
      <c r="UL70" s="107"/>
      <c r="UM70" s="107"/>
      <c r="UN70" s="107"/>
      <c r="UO70" s="107"/>
      <c r="UP70" s="107"/>
      <c r="UQ70" s="107"/>
      <c r="UR70" s="107"/>
      <c r="US70" s="107"/>
      <c r="UT70" s="107"/>
      <c r="UU70" s="107"/>
      <c r="UV70" s="107"/>
      <c r="UW70" s="107"/>
      <c r="UX70" s="107"/>
      <c r="UY70" s="107"/>
      <c r="UZ70" s="107"/>
      <c r="VA70" s="107"/>
      <c r="VB70" s="107"/>
      <c r="VC70" s="107"/>
      <c r="VD70" s="107"/>
      <c r="VE70" s="107"/>
      <c r="VF70" s="107"/>
      <c r="VG70" s="107"/>
      <c r="VH70" s="107"/>
      <c r="VI70" s="107"/>
      <c r="VJ70" s="107"/>
      <c r="VK70" s="107"/>
      <c r="VL70" s="107"/>
      <c r="VM70" s="107"/>
      <c r="VN70" s="107"/>
      <c r="VO70" s="107"/>
      <c r="VP70" s="107"/>
      <c r="VQ70" s="107"/>
      <c r="VR70" s="107"/>
      <c r="VS70" s="107"/>
      <c r="VT70" s="107"/>
      <c r="VU70" s="107"/>
      <c r="VV70" s="107"/>
      <c r="VW70" s="107"/>
      <c r="VX70" s="107"/>
      <c r="VY70" s="107"/>
      <c r="VZ70" s="107"/>
      <c r="WA70" s="107"/>
      <c r="WB70" s="107"/>
      <c r="WC70" s="107"/>
      <c r="WD70" s="107"/>
      <c r="WE70" s="107"/>
      <c r="WF70" s="107"/>
      <c r="WG70" s="107"/>
      <c r="WH70" s="107"/>
      <c r="WI70" s="107"/>
      <c r="WJ70" s="107"/>
      <c r="WK70" s="107"/>
      <c r="WL70" s="107"/>
      <c r="WM70" s="107"/>
      <c r="WN70" s="107"/>
      <c r="WO70" s="107"/>
      <c r="WP70" s="107"/>
      <c r="WQ70" s="107"/>
      <c r="WR70" s="107"/>
      <c r="WS70" s="107"/>
      <c r="WT70" s="107"/>
      <c r="WU70" s="107"/>
      <c r="WV70" s="107"/>
      <c r="WW70" s="107"/>
      <c r="WX70" s="107"/>
      <c r="WY70" s="107"/>
      <c r="WZ70" s="107"/>
      <c r="XA70" s="107"/>
      <c r="XB70" s="107"/>
      <c r="XC70" s="107"/>
      <c r="XD70" s="107"/>
      <c r="XE70" s="107"/>
      <c r="XF70" s="107"/>
      <c r="XG70" s="107"/>
      <c r="XH70" s="107"/>
      <c r="XI70" s="107"/>
      <c r="XJ70" s="107"/>
      <c r="XK70" s="107"/>
      <c r="XL70" s="107"/>
      <c r="XM70" s="107"/>
      <c r="XN70" s="107"/>
      <c r="XO70" s="107"/>
      <c r="XP70" s="107"/>
      <c r="XQ70" s="107"/>
      <c r="XR70" s="107"/>
      <c r="XS70" s="107"/>
      <c r="XT70" s="107"/>
      <c r="XU70" s="107"/>
      <c r="XV70" s="107"/>
      <c r="XW70" s="107"/>
      <c r="XX70" s="107"/>
      <c r="XY70" s="107"/>
      <c r="XZ70" s="107"/>
      <c r="YA70" s="107"/>
      <c r="YB70" s="107"/>
      <c r="YC70" s="107"/>
      <c r="YD70" s="107"/>
      <c r="YE70" s="107"/>
      <c r="YF70" s="107"/>
      <c r="YG70" s="107"/>
      <c r="YH70" s="107"/>
      <c r="YI70" s="107"/>
      <c r="YJ70" s="107"/>
      <c r="YK70" s="107"/>
      <c r="YL70" s="107"/>
      <c r="YM70" s="107"/>
      <c r="YN70" s="107"/>
      <c r="YO70" s="107"/>
      <c r="YP70" s="107"/>
      <c r="YQ70" s="107"/>
      <c r="YR70" s="107"/>
      <c r="YS70" s="107"/>
      <c r="YT70" s="107"/>
      <c r="YU70" s="107"/>
      <c r="YV70" s="107"/>
      <c r="YW70" s="107"/>
      <c r="YX70" s="107"/>
      <c r="YY70" s="107"/>
      <c r="YZ70" s="107"/>
      <c r="ZA70" s="107"/>
      <c r="ZB70" s="107"/>
      <c r="ZC70" s="107"/>
      <c r="ZD70" s="107"/>
      <c r="ZE70" s="107"/>
      <c r="ZF70" s="107"/>
      <c r="ZG70" s="107"/>
      <c r="ZH70" s="107"/>
      <c r="ZI70" s="107"/>
      <c r="ZJ70" s="107"/>
      <c r="ZK70" s="107"/>
      <c r="ZL70" s="107"/>
      <c r="ZM70" s="107"/>
      <c r="ZN70" s="107"/>
      <c r="ZO70" s="107"/>
      <c r="ZP70" s="107"/>
      <c r="ZQ70" s="107"/>
      <c r="ZR70" s="107"/>
      <c r="ZS70" s="107"/>
      <c r="ZT70" s="107"/>
      <c r="ZU70" s="107"/>
      <c r="ZV70" s="107"/>
      <c r="ZW70" s="107"/>
      <c r="ZX70" s="107"/>
      <c r="ZY70" s="107"/>
      <c r="ZZ70" s="107"/>
      <c r="AAA70" s="107"/>
      <c r="AAB70" s="107"/>
      <c r="AAC70" s="107"/>
      <c r="AAD70" s="107"/>
      <c r="AAE70" s="107"/>
      <c r="AAF70" s="107"/>
      <c r="AAG70" s="107"/>
      <c r="AAH70" s="107"/>
      <c r="AAI70" s="107"/>
      <c r="AAJ70" s="107"/>
      <c r="AAK70" s="107"/>
      <c r="AAL70" s="107"/>
      <c r="AAM70" s="107"/>
      <c r="AAN70" s="107"/>
      <c r="AAO70" s="107"/>
      <c r="AAP70" s="107"/>
      <c r="AAQ70" s="107"/>
      <c r="AAR70" s="107"/>
      <c r="AAS70" s="107"/>
      <c r="AAT70" s="107"/>
      <c r="AAU70" s="107"/>
      <c r="AAV70" s="107"/>
      <c r="AAW70" s="107"/>
      <c r="AAX70" s="107"/>
      <c r="AAY70" s="107"/>
      <c r="AAZ70" s="107"/>
      <c r="ABA70" s="107"/>
      <c r="ABB70" s="107"/>
      <c r="ABC70" s="107"/>
      <c r="ABD70" s="107"/>
      <c r="ABE70" s="107"/>
      <c r="ABF70" s="107"/>
      <c r="ABG70" s="107"/>
      <c r="ABH70" s="107"/>
      <c r="ABI70" s="107"/>
      <c r="ABJ70" s="107"/>
      <c r="ABK70" s="107"/>
      <c r="ABL70" s="107"/>
      <c r="ABM70" s="107"/>
      <c r="ABN70" s="107"/>
      <c r="ABO70" s="107"/>
      <c r="ABP70" s="107"/>
    </row>
    <row r="71" spans="21:744" s="108" customFormat="1" ht="14" x14ac:dyDescent="0.15">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c r="LV71" s="107"/>
      <c r="LW71" s="107"/>
      <c r="LX71" s="107"/>
      <c r="LY71" s="107"/>
      <c r="LZ71" s="107"/>
      <c r="MA71" s="107"/>
      <c r="MB71" s="107"/>
      <c r="MC71" s="107"/>
      <c r="MD71" s="107"/>
      <c r="ME71" s="107"/>
      <c r="MF71" s="107"/>
      <c r="MG71" s="107"/>
      <c r="MH71" s="107"/>
      <c r="MI71" s="107"/>
      <c r="MJ71" s="107"/>
      <c r="MK71" s="107"/>
      <c r="ML71" s="107"/>
      <c r="MM71" s="107"/>
      <c r="MN71" s="107"/>
      <c r="MO71" s="107"/>
      <c r="MP71" s="107"/>
      <c r="MQ71" s="107"/>
      <c r="MR71" s="107"/>
      <c r="MS71" s="107"/>
      <c r="MT71" s="107"/>
      <c r="MU71" s="107"/>
      <c r="MV71" s="107"/>
      <c r="MW71" s="107"/>
      <c r="MX71" s="107"/>
      <c r="MY71" s="107"/>
      <c r="MZ71" s="107"/>
      <c r="NA71" s="107"/>
      <c r="NB71" s="107"/>
      <c r="NC71" s="107"/>
      <c r="ND71" s="107"/>
      <c r="NE71" s="107"/>
      <c r="NF71" s="107"/>
      <c r="NG71" s="107"/>
      <c r="NH71" s="107"/>
      <c r="NI71" s="107"/>
      <c r="NJ71" s="107"/>
      <c r="NK71" s="107"/>
      <c r="NL71" s="107"/>
      <c r="NM71" s="107"/>
      <c r="NN71" s="107"/>
      <c r="NO71" s="107"/>
      <c r="NP71" s="107"/>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c r="RR71" s="107"/>
      <c r="RS71" s="107"/>
      <c r="RT71" s="107"/>
      <c r="RU71" s="107"/>
      <c r="RV71" s="107"/>
      <c r="RW71" s="107"/>
      <c r="RX71" s="107"/>
      <c r="RY71" s="107"/>
      <c r="RZ71" s="107"/>
      <c r="SA71" s="107"/>
      <c r="SB71" s="107"/>
      <c r="SC71" s="107"/>
      <c r="SD71" s="107"/>
      <c r="SE71" s="107"/>
      <c r="SF71" s="107"/>
      <c r="SG71" s="107"/>
      <c r="SH71" s="107"/>
      <c r="SI71" s="107"/>
      <c r="SJ71" s="107"/>
      <c r="SK71" s="107"/>
      <c r="SL71" s="107"/>
      <c r="SM71" s="107"/>
      <c r="SN71" s="107"/>
      <c r="SO71" s="107"/>
      <c r="SP71" s="107"/>
      <c r="SQ71" s="107"/>
      <c r="SR71" s="107"/>
      <c r="SS71" s="107"/>
      <c r="ST71" s="107"/>
      <c r="SU71" s="107"/>
      <c r="SV71" s="107"/>
      <c r="SW71" s="107"/>
      <c r="SX71" s="107"/>
      <c r="SY71" s="107"/>
      <c r="SZ71" s="107"/>
      <c r="TA71" s="107"/>
      <c r="TB71" s="107"/>
      <c r="TC71" s="107"/>
      <c r="TD71" s="107"/>
      <c r="TE71" s="107"/>
      <c r="TF71" s="107"/>
      <c r="TG71" s="107"/>
      <c r="TH71" s="107"/>
      <c r="TI71" s="107"/>
      <c r="TJ71" s="107"/>
      <c r="TK71" s="107"/>
      <c r="TL71" s="107"/>
      <c r="TM71" s="107"/>
      <c r="TN71" s="107"/>
      <c r="TO71" s="107"/>
      <c r="TP71" s="107"/>
      <c r="TQ71" s="107"/>
      <c r="TR71" s="107"/>
      <c r="TS71" s="107"/>
      <c r="TT71" s="107"/>
      <c r="TU71" s="107"/>
      <c r="TV71" s="107"/>
      <c r="TW71" s="107"/>
      <c r="TX71" s="107"/>
      <c r="TY71" s="107"/>
      <c r="TZ71" s="107"/>
      <c r="UA71" s="107"/>
      <c r="UB71" s="107"/>
      <c r="UC71" s="107"/>
      <c r="UD71" s="107"/>
      <c r="UE71" s="107"/>
      <c r="UF71" s="107"/>
      <c r="UG71" s="107"/>
      <c r="UH71" s="107"/>
      <c r="UI71" s="107"/>
      <c r="UJ71" s="107"/>
      <c r="UK71" s="107"/>
      <c r="UL71" s="107"/>
      <c r="UM71" s="107"/>
      <c r="UN71" s="107"/>
      <c r="UO71" s="107"/>
      <c r="UP71" s="107"/>
      <c r="UQ71" s="107"/>
      <c r="UR71" s="107"/>
      <c r="US71" s="107"/>
      <c r="UT71" s="107"/>
      <c r="UU71" s="107"/>
      <c r="UV71" s="107"/>
      <c r="UW71" s="107"/>
      <c r="UX71" s="107"/>
      <c r="UY71" s="107"/>
      <c r="UZ71" s="107"/>
      <c r="VA71" s="107"/>
      <c r="VB71" s="107"/>
      <c r="VC71" s="107"/>
      <c r="VD71" s="107"/>
      <c r="VE71" s="107"/>
      <c r="VF71" s="107"/>
      <c r="VG71" s="107"/>
      <c r="VH71" s="107"/>
      <c r="VI71" s="107"/>
      <c r="VJ71" s="107"/>
      <c r="VK71" s="107"/>
      <c r="VL71" s="107"/>
      <c r="VM71" s="107"/>
      <c r="VN71" s="107"/>
      <c r="VO71" s="107"/>
      <c r="VP71" s="107"/>
      <c r="VQ71" s="107"/>
      <c r="VR71" s="107"/>
      <c r="VS71" s="107"/>
      <c r="VT71" s="107"/>
      <c r="VU71" s="107"/>
      <c r="VV71" s="107"/>
      <c r="VW71" s="107"/>
      <c r="VX71" s="107"/>
      <c r="VY71" s="107"/>
      <c r="VZ71" s="107"/>
      <c r="WA71" s="107"/>
      <c r="WB71" s="107"/>
      <c r="WC71" s="107"/>
      <c r="WD71" s="107"/>
      <c r="WE71" s="107"/>
      <c r="WF71" s="107"/>
      <c r="WG71" s="107"/>
      <c r="WH71" s="107"/>
      <c r="WI71" s="107"/>
      <c r="WJ71" s="107"/>
      <c r="WK71" s="107"/>
      <c r="WL71" s="107"/>
      <c r="WM71" s="107"/>
      <c r="WN71" s="107"/>
      <c r="WO71" s="107"/>
      <c r="WP71" s="107"/>
      <c r="WQ71" s="107"/>
      <c r="WR71" s="107"/>
      <c r="WS71" s="107"/>
      <c r="WT71" s="107"/>
      <c r="WU71" s="107"/>
      <c r="WV71" s="107"/>
      <c r="WW71" s="107"/>
      <c r="WX71" s="107"/>
      <c r="WY71" s="107"/>
      <c r="WZ71" s="107"/>
      <c r="XA71" s="107"/>
      <c r="XB71" s="107"/>
      <c r="XC71" s="107"/>
      <c r="XD71" s="107"/>
      <c r="XE71" s="107"/>
      <c r="XF71" s="107"/>
      <c r="XG71" s="107"/>
      <c r="XH71" s="107"/>
      <c r="XI71" s="107"/>
      <c r="XJ71" s="107"/>
      <c r="XK71" s="107"/>
      <c r="XL71" s="107"/>
      <c r="XM71" s="107"/>
      <c r="XN71" s="107"/>
      <c r="XO71" s="107"/>
      <c r="XP71" s="107"/>
      <c r="XQ71" s="107"/>
      <c r="XR71" s="107"/>
      <c r="XS71" s="107"/>
      <c r="XT71" s="107"/>
      <c r="XU71" s="107"/>
      <c r="XV71" s="107"/>
      <c r="XW71" s="107"/>
      <c r="XX71" s="107"/>
      <c r="XY71" s="107"/>
      <c r="XZ71" s="107"/>
      <c r="YA71" s="107"/>
      <c r="YB71" s="107"/>
      <c r="YC71" s="107"/>
      <c r="YD71" s="107"/>
      <c r="YE71" s="107"/>
      <c r="YF71" s="107"/>
      <c r="YG71" s="107"/>
      <c r="YH71" s="107"/>
      <c r="YI71" s="107"/>
      <c r="YJ71" s="107"/>
      <c r="YK71" s="107"/>
      <c r="YL71" s="107"/>
      <c r="YM71" s="107"/>
      <c r="YN71" s="107"/>
      <c r="YO71" s="107"/>
      <c r="YP71" s="107"/>
      <c r="YQ71" s="107"/>
      <c r="YR71" s="107"/>
      <c r="YS71" s="107"/>
      <c r="YT71" s="107"/>
      <c r="YU71" s="107"/>
      <c r="YV71" s="107"/>
      <c r="YW71" s="107"/>
      <c r="YX71" s="107"/>
      <c r="YY71" s="107"/>
      <c r="YZ71" s="107"/>
      <c r="ZA71" s="107"/>
      <c r="ZB71" s="107"/>
      <c r="ZC71" s="107"/>
      <c r="ZD71" s="107"/>
      <c r="ZE71" s="107"/>
      <c r="ZF71" s="107"/>
      <c r="ZG71" s="107"/>
      <c r="ZH71" s="107"/>
      <c r="ZI71" s="107"/>
      <c r="ZJ71" s="107"/>
      <c r="ZK71" s="107"/>
      <c r="ZL71" s="107"/>
      <c r="ZM71" s="107"/>
      <c r="ZN71" s="107"/>
      <c r="ZO71" s="107"/>
      <c r="ZP71" s="107"/>
      <c r="ZQ71" s="107"/>
      <c r="ZR71" s="107"/>
      <c r="ZS71" s="107"/>
      <c r="ZT71" s="107"/>
      <c r="ZU71" s="107"/>
      <c r="ZV71" s="107"/>
      <c r="ZW71" s="107"/>
      <c r="ZX71" s="107"/>
      <c r="ZY71" s="107"/>
      <c r="ZZ71" s="107"/>
      <c r="AAA71" s="107"/>
      <c r="AAB71" s="107"/>
      <c r="AAC71" s="107"/>
      <c r="AAD71" s="107"/>
      <c r="AAE71" s="107"/>
      <c r="AAF71" s="107"/>
      <c r="AAG71" s="107"/>
      <c r="AAH71" s="107"/>
      <c r="AAI71" s="107"/>
      <c r="AAJ71" s="107"/>
      <c r="AAK71" s="107"/>
      <c r="AAL71" s="107"/>
      <c r="AAM71" s="107"/>
      <c r="AAN71" s="107"/>
      <c r="AAO71" s="107"/>
      <c r="AAP71" s="107"/>
      <c r="AAQ71" s="107"/>
      <c r="AAR71" s="107"/>
      <c r="AAS71" s="107"/>
      <c r="AAT71" s="107"/>
      <c r="AAU71" s="107"/>
      <c r="AAV71" s="107"/>
      <c r="AAW71" s="107"/>
      <c r="AAX71" s="107"/>
      <c r="AAY71" s="107"/>
      <c r="AAZ71" s="107"/>
      <c r="ABA71" s="107"/>
      <c r="ABB71" s="107"/>
      <c r="ABC71" s="107"/>
      <c r="ABD71" s="107"/>
      <c r="ABE71" s="107"/>
      <c r="ABF71" s="107"/>
      <c r="ABG71" s="107"/>
      <c r="ABH71" s="107"/>
      <c r="ABI71" s="107"/>
      <c r="ABJ71" s="107"/>
      <c r="ABK71" s="107"/>
      <c r="ABL71" s="107"/>
      <c r="ABM71" s="107"/>
      <c r="ABN71" s="107"/>
      <c r="ABO71" s="107"/>
      <c r="ABP71" s="107"/>
    </row>
    <row r="72" spans="21:744" s="108" customFormat="1" ht="14" x14ac:dyDescent="0.15">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c r="LV72" s="107"/>
      <c r="LW72" s="107"/>
      <c r="LX72" s="107"/>
      <c r="LY72" s="107"/>
      <c r="LZ72" s="107"/>
      <c r="MA72" s="107"/>
      <c r="MB72" s="107"/>
      <c r="MC72" s="107"/>
      <c r="MD72" s="107"/>
      <c r="ME72" s="107"/>
      <c r="MF72" s="107"/>
      <c r="MG72" s="107"/>
      <c r="MH72" s="107"/>
      <c r="MI72" s="107"/>
      <c r="MJ72" s="107"/>
      <c r="MK72" s="107"/>
      <c r="ML72" s="107"/>
      <c r="MM72" s="107"/>
      <c r="MN72" s="107"/>
      <c r="MO72" s="107"/>
      <c r="MP72" s="107"/>
      <c r="MQ72" s="107"/>
      <c r="MR72" s="107"/>
      <c r="MS72" s="107"/>
      <c r="MT72" s="107"/>
      <c r="MU72" s="107"/>
      <c r="MV72" s="107"/>
      <c r="MW72" s="107"/>
      <c r="MX72" s="107"/>
      <c r="MY72" s="107"/>
      <c r="MZ72" s="107"/>
      <c r="NA72" s="107"/>
      <c r="NB72" s="107"/>
      <c r="NC72" s="107"/>
      <c r="ND72" s="107"/>
      <c r="NE72" s="107"/>
      <c r="NF72" s="107"/>
      <c r="NG72" s="107"/>
      <c r="NH72" s="107"/>
      <c r="NI72" s="107"/>
      <c r="NJ72" s="107"/>
      <c r="NK72" s="107"/>
      <c r="NL72" s="107"/>
      <c r="NM72" s="107"/>
      <c r="NN72" s="107"/>
      <c r="NO72" s="107"/>
      <c r="NP72" s="107"/>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c r="RR72" s="107"/>
      <c r="RS72" s="107"/>
      <c r="RT72" s="107"/>
      <c r="RU72" s="107"/>
      <c r="RV72" s="107"/>
      <c r="RW72" s="107"/>
      <c r="RX72" s="107"/>
      <c r="RY72" s="107"/>
      <c r="RZ72" s="107"/>
      <c r="SA72" s="107"/>
      <c r="SB72" s="107"/>
      <c r="SC72" s="107"/>
      <c r="SD72" s="107"/>
      <c r="SE72" s="107"/>
      <c r="SF72" s="107"/>
      <c r="SG72" s="107"/>
      <c r="SH72" s="107"/>
      <c r="SI72" s="107"/>
      <c r="SJ72" s="107"/>
      <c r="SK72" s="107"/>
      <c r="SL72" s="107"/>
      <c r="SM72" s="107"/>
      <c r="SN72" s="107"/>
      <c r="SO72" s="107"/>
      <c r="SP72" s="107"/>
      <c r="SQ72" s="107"/>
      <c r="SR72" s="107"/>
      <c r="SS72" s="107"/>
      <c r="ST72" s="107"/>
      <c r="SU72" s="107"/>
      <c r="SV72" s="107"/>
      <c r="SW72" s="107"/>
      <c r="SX72" s="107"/>
      <c r="SY72" s="107"/>
      <c r="SZ72" s="107"/>
      <c r="TA72" s="107"/>
      <c r="TB72" s="107"/>
      <c r="TC72" s="107"/>
      <c r="TD72" s="107"/>
      <c r="TE72" s="107"/>
      <c r="TF72" s="107"/>
      <c r="TG72" s="107"/>
      <c r="TH72" s="107"/>
      <c r="TI72" s="107"/>
      <c r="TJ72" s="107"/>
      <c r="TK72" s="107"/>
      <c r="TL72" s="107"/>
      <c r="TM72" s="107"/>
      <c r="TN72" s="107"/>
      <c r="TO72" s="107"/>
      <c r="TP72" s="107"/>
      <c r="TQ72" s="107"/>
      <c r="TR72" s="107"/>
      <c r="TS72" s="107"/>
      <c r="TT72" s="107"/>
      <c r="TU72" s="107"/>
      <c r="TV72" s="107"/>
      <c r="TW72" s="107"/>
      <c r="TX72" s="107"/>
      <c r="TY72" s="107"/>
      <c r="TZ72" s="107"/>
      <c r="UA72" s="107"/>
      <c r="UB72" s="107"/>
      <c r="UC72" s="107"/>
      <c r="UD72" s="107"/>
      <c r="UE72" s="107"/>
      <c r="UF72" s="107"/>
      <c r="UG72" s="107"/>
      <c r="UH72" s="107"/>
      <c r="UI72" s="107"/>
      <c r="UJ72" s="107"/>
      <c r="UK72" s="107"/>
      <c r="UL72" s="107"/>
      <c r="UM72" s="107"/>
      <c r="UN72" s="107"/>
      <c r="UO72" s="107"/>
      <c r="UP72" s="107"/>
      <c r="UQ72" s="107"/>
      <c r="UR72" s="107"/>
      <c r="US72" s="107"/>
      <c r="UT72" s="107"/>
      <c r="UU72" s="107"/>
      <c r="UV72" s="107"/>
      <c r="UW72" s="107"/>
      <c r="UX72" s="107"/>
      <c r="UY72" s="107"/>
      <c r="UZ72" s="107"/>
      <c r="VA72" s="107"/>
      <c r="VB72" s="107"/>
      <c r="VC72" s="107"/>
      <c r="VD72" s="107"/>
      <c r="VE72" s="107"/>
      <c r="VF72" s="107"/>
      <c r="VG72" s="107"/>
      <c r="VH72" s="107"/>
      <c r="VI72" s="107"/>
      <c r="VJ72" s="107"/>
      <c r="VK72" s="107"/>
      <c r="VL72" s="107"/>
      <c r="VM72" s="107"/>
      <c r="VN72" s="107"/>
      <c r="VO72" s="107"/>
      <c r="VP72" s="107"/>
      <c r="VQ72" s="107"/>
      <c r="VR72" s="107"/>
      <c r="VS72" s="107"/>
      <c r="VT72" s="107"/>
      <c r="VU72" s="107"/>
      <c r="VV72" s="107"/>
      <c r="VW72" s="107"/>
      <c r="VX72" s="107"/>
      <c r="VY72" s="107"/>
      <c r="VZ72" s="107"/>
      <c r="WA72" s="107"/>
      <c r="WB72" s="107"/>
      <c r="WC72" s="107"/>
      <c r="WD72" s="107"/>
      <c r="WE72" s="107"/>
      <c r="WF72" s="107"/>
      <c r="WG72" s="107"/>
      <c r="WH72" s="107"/>
      <c r="WI72" s="107"/>
      <c r="WJ72" s="107"/>
      <c r="WK72" s="107"/>
      <c r="WL72" s="107"/>
      <c r="WM72" s="107"/>
      <c r="WN72" s="107"/>
      <c r="WO72" s="107"/>
      <c r="WP72" s="107"/>
      <c r="WQ72" s="107"/>
      <c r="WR72" s="107"/>
      <c r="WS72" s="107"/>
      <c r="WT72" s="107"/>
      <c r="WU72" s="107"/>
      <c r="WV72" s="107"/>
      <c r="WW72" s="107"/>
      <c r="WX72" s="107"/>
      <c r="WY72" s="107"/>
      <c r="WZ72" s="107"/>
      <c r="XA72" s="107"/>
      <c r="XB72" s="107"/>
      <c r="XC72" s="107"/>
      <c r="XD72" s="107"/>
      <c r="XE72" s="107"/>
      <c r="XF72" s="107"/>
      <c r="XG72" s="107"/>
      <c r="XH72" s="107"/>
      <c r="XI72" s="107"/>
      <c r="XJ72" s="107"/>
      <c r="XK72" s="107"/>
      <c r="XL72" s="107"/>
      <c r="XM72" s="107"/>
      <c r="XN72" s="107"/>
      <c r="XO72" s="107"/>
      <c r="XP72" s="107"/>
      <c r="XQ72" s="107"/>
      <c r="XR72" s="107"/>
      <c r="XS72" s="107"/>
      <c r="XT72" s="107"/>
      <c r="XU72" s="107"/>
      <c r="XV72" s="107"/>
      <c r="XW72" s="107"/>
      <c r="XX72" s="107"/>
      <c r="XY72" s="107"/>
      <c r="XZ72" s="107"/>
      <c r="YA72" s="107"/>
      <c r="YB72" s="107"/>
      <c r="YC72" s="107"/>
      <c r="YD72" s="107"/>
      <c r="YE72" s="107"/>
      <c r="YF72" s="107"/>
      <c r="YG72" s="107"/>
      <c r="YH72" s="107"/>
      <c r="YI72" s="107"/>
      <c r="YJ72" s="107"/>
      <c r="YK72" s="107"/>
      <c r="YL72" s="107"/>
      <c r="YM72" s="107"/>
      <c r="YN72" s="107"/>
      <c r="YO72" s="107"/>
      <c r="YP72" s="107"/>
      <c r="YQ72" s="107"/>
      <c r="YR72" s="107"/>
      <c r="YS72" s="107"/>
      <c r="YT72" s="107"/>
      <c r="YU72" s="107"/>
      <c r="YV72" s="107"/>
      <c r="YW72" s="107"/>
      <c r="YX72" s="107"/>
      <c r="YY72" s="107"/>
      <c r="YZ72" s="107"/>
      <c r="ZA72" s="107"/>
      <c r="ZB72" s="107"/>
      <c r="ZC72" s="107"/>
      <c r="ZD72" s="107"/>
      <c r="ZE72" s="107"/>
      <c r="ZF72" s="107"/>
      <c r="ZG72" s="107"/>
      <c r="ZH72" s="107"/>
      <c r="ZI72" s="107"/>
      <c r="ZJ72" s="107"/>
      <c r="ZK72" s="107"/>
      <c r="ZL72" s="107"/>
      <c r="ZM72" s="107"/>
      <c r="ZN72" s="107"/>
      <c r="ZO72" s="107"/>
      <c r="ZP72" s="107"/>
      <c r="ZQ72" s="107"/>
      <c r="ZR72" s="107"/>
      <c r="ZS72" s="107"/>
      <c r="ZT72" s="107"/>
      <c r="ZU72" s="107"/>
      <c r="ZV72" s="107"/>
      <c r="ZW72" s="107"/>
      <c r="ZX72" s="107"/>
      <c r="ZY72" s="107"/>
      <c r="ZZ72" s="107"/>
      <c r="AAA72" s="107"/>
      <c r="AAB72" s="107"/>
      <c r="AAC72" s="107"/>
      <c r="AAD72" s="107"/>
      <c r="AAE72" s="107"/>
      <c r="AAF72" s="107"/>
      <c r="AAG72" s="107"/>
      <c r="AAH72" s="107"/>
      <c r="AAI72" s="107"/>
      <c r="AAJ72" s="107"/>
      <c r="AAK72" s="107"/>
      <c r="AAL72" s="107"/>
      <c r="AAM72" s="107"/>
      <c r="AAN72" s="107"/>
      <c r="AAO72" s="107"/>
      <c r="AAP72" s="107"/>
      <c r="AAQ72" s="107"/>
      <c r="AAR72" s="107"/>
      <c r="AAS72" s="107"/>
      <c r="AAT72" s="107"/>
      <c r="AAU72" s="107"/>
      <c r="AAV72" s="107"/>
      <c r="AAW72" s="107"/>
      <c r="AAX72" s="107"/>
      <c r="AAY72" s="107"/>
      <c r="AAZ72" s="107"/>
      <c r="ABA72" s="107"/>
      <c r="ABB72" s="107"/>
      <c r="ABC72" s="107"/>
      <c r="ABD72" s="107"/>
      <c r="ABE72" s="107"/>
      <c r="ABF72" s="107"/>
      <c r="ABG72" s="107"/>
      <c r="ABH72" s="107"/>
      <c r="ABI72" s="107"/>
      <c r="ABJ72" s="107"/>
      <c r="ABK72" s="107"/>
      <c r="ABL72" s="107"/>
      <c r="ABM72" s="107"/>
      <c r="ABN72" s="107"/>
      <c r="ABO72" s="107"/>
      <c r="ABP72" s="107"/>
    </row>
    <row r="73" spans="21:744" s="108" customFormat="1" ht="14" x14ac:dyDescent="0.15">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c r="LV73" s="107"/>
      <c r="LW73" s="107"/>
      <c r="LX73" s="107"/>
      <c r="LY73" s="107"/>
      <c r="LZ73" s="107"/>
      <c r="MA73" s="107"/>
      <c r="MB73" s="107"/>
      <c r="MC73" s="107"/>
      <c r="MD73" s="107"/>
      <c r="ME73" s="107"/>
      <c r="MF73" s="107"/>
      <c r="MG73" s="107"/>
      <c r="MH73" s="107"/>
      <c r="MI73" s="107"/>
      <c r="MJ73" s="107"/>
      <c r="MK73" s="107"/>
      <c r="ML73" s="107"/>
      <c r="MM73" s="107"/>
      <c r="MN73" s="107"/>
      <c r="MO73" s="107"/>
      <c r="MP73" s="107"/>
      <c r="MQ73" s="107"/>
      <c r="MR73" s="107"/>
      <c r="MS73" s="107"/>
      <c r="MT73" s="107"/>
      <c r="MU73" s="107"/>
      <c r="MV73" s="107"/>
      <c r="MW73" s="107"/>
      <c r="MX73" s="107"/>
      <c r="MY73" s="107"/>
      <c r="MZ73" s="107"/>
      <c r="NA73" s="107"/>
      <c r="NB73" s="107"/>
      <c r="NC73" s="107"/>
      <c r="ND73" s="107"/>
      <c r="NE73" s="107"/>
      <c r="NF73" s="107"/>
      <c r="NG73" s="107"/>
      <c r="NH73" s="107"/>
      <c r="NI73" s="107"/>
      <c r="NJ73" s="107"/>
      <c r="NK73" s="107"/>
      <c r="NL73" s="107"/>
      <c r="NM73" s="107"/>
      <c r="NN73" s="107"/>
      <c r="NO73" s="107"/>
      <c r="NP73" s="107"/>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c r="RR73" s="107"/>
      <c r="RS73" s="107"/>
      <c r="RT73" s="107"/>
      <c r="RU73" s="107"/>
      <c r="RV73" s="107"/>
      <c r="RW73" s="107"/>
      <c r="RX73" s="107"/>
      <c r="RY73" s="107"/>
      <c r="RZ73" s="107"/>
      <c r="SA73" s="107"/>
      <c r="SB73" s="107"/>
      <c r="SC73" s="107"/>
      <c r="SD73" s="107"/>
      <c r="SE73" s="107"/>
      <c r="SF73" s="107"/>
      <c r="SG73" s="107"/>
      <c r="SH73" s="107"/>
      <c r="SI73" s="107"/>
      <c r="SJ73" s="107"/>
      <c r="SK73" s="107"/>
      <c r="SL73" s="107"/>
      <c r="SM73" s="107"/>
      <c r="SN73" s="107"/>
      <c r="SO73" s="107"/>
      <c r="SP73" s="107"/>
      <c r="SQ73" s="107"/>
      <c r="SR73" s="107"/>
      <c r="SS73" s="107"/>
      <c r="ST73" s="107"/>
      <c r="SU73" s="107"/>
      <c r="SV73" s="107"/>
      <c r="SW73" s="107"/>
      <c r="SX73" s="107"/>
      <c r="SY73" s="107"/>
      <c r="SZ73" s="107"/>
      <c r="TA73" s="107"/>
      <c r="TB73" s="107"/>
      <c r="TC73" s="107"/>
      <c r="TD73" s="107"/>
      <c r="TE73" s="107"/>
      <c r="TF73" s="107"/>
      <c r="TG73" s="107"/>
      <c r="TH73" s="107"/>
      <c r="TI73" s="107"/>
      <c r="TJ73" s="107"/>
      <c r="TK73" s="107"/>
      <c r="TL73" s="107"/>
      <c r="TM73" s="107"/>
      <c r="TN73" s="107"/>
      <c r="TO73" s="107"/>
      <c r="TP73" s="107"/>
      <c r="TQ73" s="107"/>
      <c r="TR73" s="107"/>
      <c r="TS73" s="107"/>
      <c r="TT73" s="107"/>
      <c r="TU73" s="107"/>
      <c r="TV73" s="107"/>
      <c r="TW73" s="107"/>
      <c r="TX73" s="107"/>
      <c r="TY73" s="107"/>
      <c r="TZ73" s="107"/>
      <c r="UA73" s="107"/>
      <c r="UB73" s="107"/>
      <c r="UC73" s="107"/>
      <c r="UD73" s="107"/>
      <c r="UE73" s="107"/>
      <c r="UF73" s="107"/>
      <c r="UG73" s="107"/>
      <c r="UH73" s="107"/>
      <c r="UI73" s="107"/>
      <c r="UJ73" s="107"/>
      <c r="UK73" s="107"/>
      <c r="UL73" s="107"/>
      <c r="UM73" s="107"/>
      <c r="UN73" s="107"/>
      <c r="UO73" s="107"/>
      <c r="UP73" s="107"/>
      <c r="UQ73" s="107"/>
      <c r="UR73" s="107"/>
      <c r="US73" s="107"/>
      <c r="UT73" s="107"/>
      <c r="UU73" s="107"/>
      <c r="UV73" s="107"/>
      <c r="UW73" s="107"/>
      <c r="UX73" s="107"/>
      <c r="UY73" s="107"/>
      <c r="UZ73" s="107"/>
      <c r="VA73" s="107"/>
      <c r="VB73" s="107"/>
      <c r="VC73" s="107"/>
      <c r="VD73" s="107"/>
      <c r="VE73" s="107"/>
      <c r="VF73" s="107"/>
      <c r="VG73" s="107"/>
      <c r="VH73" s="107"/>
      <c r="VI73" s="107"/>
      <c r="VJ73" s="107"/>
      <c r="VK73" s="107"/>
      <c r="VL73" s="107"/>
      <c r="VM73" s="107"/>
      <c r="VN73" s="107"/>
      <c r="VO73" s="107"/>
      <c r="VP73" s="107"/>
      <c r="VQ73" s="107"/>
      <c r="VR73" s="107"/>
      <c r="VS73" s="107"/>
      <c r="VT73" s="107"/>
      <c r="VU73" s="107"/>
      <c r="VV73" s="107"/>
      <c r="VW73" s="107"/>
      <c r="VX73" s="107"/>
      <c r="VY73" s="107"/>
      <c r="VZ73" s="107"/>
      <c r="WA73" s="107"/>
      <c r="WB73" s="107"/>
      <c r="WC73" s="107"/>
      <c r="WD73" s="107"/>
      <c r="WE73" s="107"/>
      <c r="WF73" s="107"/>
      <c r="WG73" s="107"/>
      <c r="WH73" s="107"/>
      <c r="WI73" s="107"/>
      <c r="WJ73" s="107"/>
      <c r="WK73" s="107"/>
      <c r="WL73" s="107"/>
      <c r="WM73" s="107"/>
      <c r="WN73" s="107"/>
      <c r="WO73" s="107"/>
      <c r="WP73" s="107"/>
      <c r="WQ73" s="107"/>
      <c r="WR73" s="107"/>
      <c r="WS73" s="107"/>
      <c r="WT73" s="107"/>
      <c r="WU73" s="107"/>
      <c r="WV73" s="107"/>
      <c r="WW73" s="107"/>
      <c r="WX73" s="107"/>
      <c r="WY73" s="107"/>
      <c r="WZ73" s="107"/>
      <c r="XA73" s="107"/>
      <c r="XB73" s="107"/>
      <c r="XC73" s="107"/>
      <c r="XD73" s="107"/>
      <c r="XE73" s="107"/>
      <c r="XF73" s="107"/>
      <c r="XG73" s="107"/>
      <c r="XH73" s="107"/>
      <c r="XI73" s="107"/>
      <c r="XJ73" s="107"/>
      <c r="XK73" s="107"/>
      <c r="XL73" s="107"/>
      <c r="XM73" s="107"/>
      <c r="XN73" s="107"/>
      <c r="XO73" s="107"/>
      <c r="XP73" s="107"/>
      <c r="XQ73" s="107"/>
      <c r="XR73" s="107"/>
      <c r="XS73" s="107"/>
      <c r="XT73" s="107"/>
      <c r="XU73" s="107"/>
      <c r="XV73" s="107"/>
      <c r="XW73" s="107"/>
      <c r="XX73" s="107"/>
      <c r="XY73" s="107"/>
      <c r="XZ73" s="107"/>
      <c r="YA73" s="107"/>
      <c r="YB73" s="107"/>
      <c r="YC73" s="107"/>
      <c r="YD73" s="107"/>
      <c r="YE73" s="107"/>
      <c r="YF73" s="107"/>
      <c r="YG73" s="107"/>
      <c r="YH73" s="107"/>
      <c r="YI73" s="107"/>
      <c r="YJ73" s="107"/>
      <c r="YK73" s="107"/>
      <c r="YL73" s="107"/>
      <c r="YM73" s="107"/>
      <c r="YN73" s="107"/>
      <c r="YO73" s="107"/>
      <c r="YP73" s="107"/>
      <c r="YQ73" s="107"/>
      <c r="YR73" s="107"/>
      <c r="YS73" s="107"/>
      <c r="YT73" s="107"/>
      <c r="YU73" s="107"/>
      <c r="YV73" s="107"/>
      <c r="YW73" s="107"/>
      <c r="YX73" s="107"/>
      <c r="YY73" s="107"/>
      <c r="YZ73" s="107"/>
      <c r="ZA73" s="107"/>
      <c r="ZB73" s="107"/>
      <c r="ZC73" s="107"/>
      <c r="ZD73" s="107"/>
      <c r="ZE73" s="107"/>
      <c r="ZF73" s="107"/>
      <c r="ZG73" s="107"/>
      <c r="ZH73" s="107"/>
      <c r="ZI73" s="107"/>
      <c r="ZJ73" s="107"/>
      <c r="ZK73" s="107"/>
      <c r="ZL73" s="107"/>
      <c r="ZM73" s="107"/>
      <c r="ZN73" s="107"/>
      <c r="ZO73" s="107"/>
      <c r="ZP73" s="107"/>
      <c r="ZQ73" s="107"/>
      <c r="ZR73" s="107"/>
      <c r="ZS73" s="107"/>
      <c r="ZT73" s="107"/>
      <c r="ZU73" s="107"/>
      <c r="ZV73" s="107"/>
      <c r="ZW73" s="107"/>
      <c r="ZX73" s="107"/>
      <c r="ZY73" s="107"/>
      <c r="ZZ73" s="107"/>
      <c r="AAA73" s="107"/>
      <c r="AAB73" s="107"/>
      <c r="AAC73" s="107"/>
      <c r="AAD73" s="107"/>
      <c r="AAE73" s="107"/>
      <c r="AAF73" s="107"/>
      <c r="AAG73" s="107"/>
      <c r="AAH73" s="107"/>
      <c r="AAI73" s="107"/>
      <c r="AAJ73" s="107"/>
      <c r="AAK73" s="107"/>
      <c r="AAL73" s="107"/>
      <c r="AAM73" s="107"/>
      <c r="AAN73" s="107"/>
      <c r="AAO73" s="107"/>
      <c r="AAP73" s="107"/>
      <c r="AAQ73" s="107"/>
      <c r="AAR73" s="107"/>
      <c r="AAS73" s="107"/>
      <c r="AAT73" s="107"/>
      <c r="AAU73" s="107"/>
      <c r="AAV73" s="107"/>
      <c r="AAW73" s="107"/>
      <c r="AAX73" s="107"/>
      <c r="AAY73" s="107"/>
      <c r="AAZ73" s="107"/>
      <c r="ABA73" s="107"/>
      <c r="ABB73" s="107"/>
      <c r="ABC73" s="107"/>
      <c r="ABD73" s="107"/>
      <c r="ABE73" s="107"/>
      <c r="ABF73" s="107"/>
      <c r="ABG73" s="107"/>
      <c r="ABH73" s="107"/>
      <c r="ABI73" s="107"/>
      <c r="ABJ73" s="107"/>
      <c r="ABK73" s="107"/>
      <c r="ABL73" s="107"/>
      <c r="ABM73" s="107"/>
      <c r="ABN73" s="107"/>
      <c r="ABO73" s="107"/>
      <c r="ABP73" s="107"/>
    </row>
    <row r="74" spans="21:744" s="108" customFormat="1" ht="14" x14ac:dyDescent="0.15">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c r="LV74" s="107"/>
      <c r="LW74" s="107"/>
      <c r="LX74" s="107"/>
      <c r="LY74" s="107"/>
      <c r="LZ74" s="107"/>
      <c r="MA74" s="107"/>
      <c r="MB74" s="107"/>
      <c r="MC74" s="107"/>
      <c r="MD74" s="107"/>
      <c r="ME74" s="107"/>
      <c r="MF74" s="107"/>
      <c r="MG74" s="107"/>
      <c r="MH74" s="107"/>
      <c r="MI74" s="107"/>
      <c r="MJ74" s="107"/>
      <c r="MK74" s="107"/>
      <c r="ML74" s="107"/>
      <c r="MM74" s="107"/>
      <c r="MN74" s="107"/>
      <c r="MO74" s="107"/>
      <c r="MP74" s="107"/>
      <c r="MQ74" s="107"/>
      <c r="MR74" s="107"/>
      <c r="MS74" s="107"/>
      <c r="MT74" s="107"/>
      <c r="MU74" s="107"/>
      <c r="MV74" s="107"/>
      <c r="MW74" s="107"/>
      <c r="MX74" s="107"/>
      <c r="MY74" s="107"/>
      <c r="MZ74" s="107"/>
      <c r="NA74" s="107"/>
      <c r="NB74" s="107"/>
      <c r="NC74" s="107"/>
      <c r="ND74" s="107"/>
      <c r="NE74" s="107"/>
      <c r="NF74" s="107"/>
      <c r="NG74" s="107"/>
      <c r="NH74" s="107"/>
      <c r="NI74" s="107"/>
      <c r="NJ74" s="107"/>
      <c r="NK74" s="107"/>
      <c r="NL74" s="107"/>
      <c r="NM74" s="107"/>
      <c r="NN74" s="107"/>
      <c r="NO74" s="107"/>
      <c r="NP74" s="107"/>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c r="RR74" s="107"/>
      <c r="RS74" s="107"/>
      <c r="RT74" s="107"/>
      <c r="RU74" s="107"/>
      <c r="RV74" s="107"/>
      <c r="RW74" s="107"/>
      <c r="RX74" s="107"/>
      <c r="RY74" s="107"/>
      <c r="RZ74" s="107"/>
      <c r="SA74" s="107"/>
      <c r="SB74" s="107"/>
      <c r="SC74" s="107"/>
      <c r="SD74" s="107"/>
      <c r="SE74" s="107"/>
      <c r="SF74" s="107"/>
      <c r="SG74" s="107"/>
      <c r="SH74" s="107"/>
      <c r="SI74" s="107"/>
      <c r="SJ74" s="107"/>
      <c r="SK74" s="107"/>
      <c r="SL74" s="107"/>
      <c r="SM74" s="107"/>
      <c r="SN74" s="107"/>
      <c r="SO74" s="107"/>
      <c r="SP74" s="107"/>
      <c r="SQ74" s="107"/>
      <c r="SR74" s="107"/>
      <c r="SS74" s="107"/>
      <c r="ST74" s="107"/>
      <c r="SU74" s="107"/>
      <c r="SV74" s="107"/>
      <c r="SW74" s="107"/>
      <c r="SX74" s="107"/>
      <c r="SY74" s="107"/>
      <c r="SZ74" s="107"/>
      <c r="TA74" s="107"/>
      <c r="TB74" s="107"/>
      <c r="TC74" s="107"/>
      <c r="TD74" s="107"/>
      <c r="TE74" s="107"/>
      <c r="TF74" s="107"/>
      <c r="TG74" s="107"/>
      <c r="TH74" s="107"/>
      <c r="TI74" s="107"/>
      <c r="TJ74" s="107"/>
      <c r="TK74" s="107"/>
      <c r="TL74" s="107"/>
      <c r="TM74" s="107"/>
      <c r="TN74" s="107"/>
      <c r="TO74" s="107"/>
      <c r="TP74" s="107"/>
      <c r="TQ74" s="107"/>
      <c r="TR74" s="107"/>
      <c r="TS74" s="107"/>
      <c r="TT74" s="107"/>
      <c r="TU74" s="107"/>
      <c r="TV74" s="107"/>
      <c r="TW74" s="107"/>
      <c r="TX74" s="107"/>
      <c r="TY74" s="107"/>
      <c r="TZ74" s="107"/>
      <c r="UA74" s="107"/>
      <c r="UB74" s="107"/>
      <c r="UC74" s="107"/>
      <c r="UD74" s="107"/>
      <c r="UE74" s="107"/>
      <c r="UF74" s="107"/>
      <c r="UG74" s="107"/>
      <c r="UH74" s="107"/>
      <c r="UI74" s="107"/>
      <c r="UJ74" s="107"/>
      <c r="UK74" s="107"/>
      <c r="UL74" s="107"/>
      <c r="UM74" s="107"/>
      <c r="UN74" s="107"/>
      <c r="UO74" s="107"/>
      <c r="UP74" s="107"/>
      <c r="UQ74" s="107"/>
      <c r="UR74" s="107"/>
      <c r="US74" s="107"/>
      <c r="UT74" s="107"/>
      <c r="UU74" s="107"/>
      <c r="UV74" s="107"/>
      <c r="UW74" s="107"/>
      <c r="UX74" s="107"/>
      <c r="UY74" s="107"/>
      <c r="UZ74" s="107"/>
      <c r="VA74" s="107"/>
      <c r="VB74" s="107"/>
      <c r="VC74" s="107"/>
      <c r="VD74" s="107"/>
      <c r="VE74" s="107"/>
      <c r="VF74" s="107"/>
      <c r="VG74" s="107"/>
      <c r="VH74" s="107"/>
      <c r="VI74" s="107"/>
      <c r="VJ74" s="107"/>
      <c r="VK74" s="107"/>
      <c r="VL74" s="107"/>
      <c r="VM74" s="107"/>
      <c r="VN74" s="107"/>
      <c r="VO74" s="107"/>
      <c r="VP74" s="107"/>
      <c r="VQ74" s="107"/>
      <c r="VR74" s="107"/>
      <c r="VS74" s="107"/>
      <c r="VT74" s="107"/>
      <c r="VU74" s="107"/>
      <c r="VV74" s="107"/>
      <c r="VW74" s="107"/>
      <c r="VX74" s="107"/>
      <c r="VY74" s="107"/>
      <c r="VZ74" s="107"/>
      <c r="WA74" s="107"/>
      <c r="WB74" s="107"/>
      <c r="WC74" s="107"/>
      <c r="WD74" s="107"/>
      <c r="WE74" s="107"/>
      <c r="WF74" s="107"/>
      <c r="WG74" s="107"/>
      <c r="WH74" s="107"/>
      <c r="WI74" s="107"/>
      <c r="WJ74" s="107"/>
      <c r="WK74" s="107"/>
      <c r="WL74" s="107"/>
      <c r="WM74" s="107"/>
      <c r="WN74" s="107"/>
      <c r="WO74" s="107"/>
      <c r="WP74" s="107"/>
      <c r="WQ74" s="107"/>
      <c r="WR74" s="107"/>
      <c r="WS74" s="107"/>
      <c r="WT74" s="107"/>
      <c r="WU74" s="107"/>
      <c r="WV74" s="107"/>
      <c r="WW74" s="107"/>
      <c r="WX74" s="107"/>
      <c r="WY74" s="107"/>
      <c r="WZ74" s="107"/>
      <c r="XA74" s="107"/>
      <c r="XB74" s="107"/>
      <c r="XC74" s="107"/>
      <c r="XD74" s="107"/>
      <c r="XE74" s="107"/>
      <c r="XF74" s="107"/>
      <c r="XG74" s="107"/>
      <c r="XH74" s="107"/>
      <c r="XI74" s="107"/>
      <c r="XJ74" s="107"/>
      <c r="XK74" s="107"/>
      <c r="XL74" s="107"/>
      <c r="XM74" s="107"/>
      <c r="XN74" s="107"/>
      <c r="XO74" s="107"/>
      <c r="XP74" s="107"/>
      <c r="XQ74" s="107"/>
      <c r="XR74" s="107"/>
      <c r="XS74" s="107"/>
      <c r="XT74" s="107"/>
      <c r="XU74" s="107"/>
      <c r="XV74" s="107"/>
      <c r="XW74" s="107"/>
      <c r="XX74" s="107"/>
      <c r="XY74" s="107"/>
      <c r="XZ74" s="107"/>
      <c r="YA74" s="107"/>
      <c r="YB74" s="107"/>
      <c r="YC74" s="107"/>
      <c r="YD74" s="107"/>
      <c r="YE74" s="107"/>
      <c r="YF74" s="107"/>
      <c r="YG74" s="107"/>
      <c r="YH74" s="107"/>
      <c r="YI74" s="107"/>
      <c r="YJ74" s="107"/>
      <c r="YK74" s="107"/>
      <c r="YL74" s="107"/>
      <c r="YM74" s="107"/>
      <c r="YN74" s="107"/>
      <c r="YO74" s="107"/>
      <c r="YP74" s="107"/>
      <c r="YQ74" s="107"/>
      <c r="YR74" s="107"/>
      <c r="YS74" s="107"/>
      <c r="YT74" s="107"/>
      <c r="YU74" s="107"/>
      <c r="YV74" s="107"/>
      <c r="YW74" s="107"/>
      <c r="YX74" s="107"/>
      <c r="YY74" s="107"/>
      <c r="YZ74" s="107"/>
      <c r="ZA74" s="107"/>
      <c r="ZB74" s="107"/>
      <c r="ZC74" s="107"/>
      <c r="ZD74" s="107"/>
      <c r="ZE74" s="107"/>
      <c r="ZF74" s="107"/>
      <c r="ZG74" s="107"/>
      <c r="ZH74" s="107"/>
      <c r="ZI74" s="107"/>
      <c r="ZJ74" s="107"/>
      <c r="ZK74" s="107"/>
      <c r="ZL74" s="107"/>
      <c r="ZM74" s="107"/>
      <c r="ZN74" s="107"/>
      <c r="ZO74" s="107"/>
      <c r="ZP74" s="107"/>
      <c r="ZQ74" s="107"/>
      <c r="ZR74" s="107"/>
      <c r="ZS74" s="107"/>
      <c r="ZT74" s="107"/>
      <c r="ZU74" s="107"/>
      <c r="ZV74" s="107"/>
      <c r="ZW74" s="107"/>
      <c r="ZX74" s="107"/>
      <c r="ZY74" s="107"/>
      <c r="ZZ74" s="107"/>
      <c r="AAA74" s="107"/>
      <c r="AAB74" s="107"/>
      <c r="AAC74" s="107"/>
      <c r="AAD74" s="107"/>
      <c r="AAE74" s="107"/>
      <c r="AAF74" s="107"/>
      <c r="AAG74" s="107"/>
      <c r="AAH74" s="107"/>
      <c r="AAI74" s="107"/>
      <c r="AAJ74" s="107"/>
      <c r="AAK74" s="107"/>
      <c r="AAL74" s="107"/>
      <c r="AAM74" s="107"/>
      <c r="AAN74" s="107"/>
      <c r="AAO74" s="107"/>
      <c r="AAP74" s="107"/>
      <c r="AAQ74" s="107"/>
      <c r="AAR74" s="107"/>
      <c r="AAS74" s="107"/>
      <c r="AAT74" s="107"/>
      <c r="AAU74" s="107"/>
      <c r="AAV74" s="107"/>
      <c r="AAW74" s="107"/>
      <c r="AAX74" s="107"/>
      <c r="AAY74" s="107"/>
      <c r="AAZ74" s="107"/>
      <c r="ABA74" s="107"/>
      <c r="ABB74" s="107"/>
      <c r="ABC74" s="107"/>
      <c r="ABD74" s="107"/>
      <c r="ABE74" s="107"/>
      <c r="ABF74" s="107"/>
      <c r="ABG74" s="107"/>
      <c r="ABH74" s="107"/>
      <c r="ABI74" s="107"/>
      <c r="ABJ74" s="107"/>
      <c r="ABK74" s="107"/>
      <c r="ABL74" s="107"/>
      <c r="ABM74" s="107"/>
      <c r="ABN74" s="107"/>
      <c r="ABO74" s="107"/>
      <c r="ABP74" s="107"/>
    </row>
    <row r="75" spans="21:744" s="108" customFormat="1" ht="14" x14ac:dyDescent="0.15">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c r="LV75" s="107"/>
      <c r="LW75" s="107"/>
      <c r="LX75" s="107"/>
      <c r="LY75" s="107"/>
      <c r="LZ75" s="107"/>
      <c r="MA75" s="107"/>
      <c r="MB75" s="107"/>
      <c r="MC75" s="107"/>
      <c r="MD75" s="107"/>
      <c r="ME75" s="107"/>
      <c r="MF75" s="107"/>
      <c r="MG75" s="107"/>
      <c r="MH75" s="107"/>
      <c r="MI75" s="107"/>
      <c r="MJ75" s="107"/>
      <c r="MK75" s="107"/>
      <c r="ML75" s="107"/>
      <c r="MM75" s="107"/>
      <c r="MN75" s="107"/>
      <c r="MO75" s="107"/>
      <c r="MP75" s="107"/>
      <c r="MQ75" s="107"/>
      <c r="MR75" s="107"/>
      <c r="MS75" s="107"/>
      <c r="MT75" s="107"/>
      <c r="MU75" s="107"/>
      <c r="MV75" s="107"/>
      <c r="MW75" s="107"/>
      <c r="MX75" s="107"/>
      <c r="MY75" s="107"/>
      <c r="MZ75" s="107"/>
      <c r="NA75" s="107"/>
      <c r="NB75" s="107"/>
      <c r="NC75" s="107"/>
      <c r="ND75" s="107"/>
      <c r="NE75" s="107"/>
      <c r="NF75" s="107"/>
      <c r="NG75" s="107"/>
      <c r="NH75" s="107"/>
      <c r="NI75" s="107"/>
      <c r="NJ75" s="107"/>
      <c r="NK75" s="107"/>
      <c r="NL75" s="107"/>
      <c r="NM75" s="107"/>
      <c r="NN75" s="107"/>
      <c r="NO75" s="107"/>
      <c r="NP75" s="107"/>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c r="RR75" s="107"/>
      <c r="RS75" s="107"/>
      <c r="RT75" s="107"/>
      <c r="RU75" s="107"/>
      <c r="RV75" s="107"/>
      <c r="RW75" s="107"/>
      <c r="RX75" s="107"/>
      <c r="RY75" s="107"/>
      <c r="RZ75" s="107"/>
      <c r="SA75" s="107"/>
      <c r="SB75" s="107"/>
      <c r="SC75" s="107"/>
      <c r="SD75" s="107"/>
      <c r="SE75" s="107"/>
      <c r="SF75" s="107"/>
      <c r="SG75" s="107"/>
      <c r="SH75" s="107"/>
      <c r="SI75" s="107"/>
      <c r="SJ75" s="107"/>
      <c r="SK75" s="107"/>
      <c r="SL75" s="107"/>
      <c r="SM75" s="107"/>
      <c r="SN75" s="107"/>
      <c r="SO75" s="107"/>
      <c r="SP75" s="107"/>
      <c r="SQ75" s="107"/>
      <c r="SR75" s="107"/>
      <c r="SS75" s="107"/>
      <c r="ST75" s="107"/>
      <c r="SU75" s="107"/>
      <c r="SV75" s="107"/>
      <c r="SW75" s="107"/>
      <c r="SX75" s="107"/>
      <c r="SY75" s="107"/>
      <c r="SZ75" s="107"/>
      <c r="TA75" s="107"/>
      <c r="TB75" s="107"/>
      <c r="TC75" s="107"/>
      <c r="TD75" s="107"/>
      <c r="TE75" s="107"/>
      <c r="TF75" s="107"/>
      <c r="TG75" s="107"/>
      <c r="TH75" s="107"/>
      <c r="TI75" s="107"/>
      <c r="TJ75" s="107"/>
      <c r="TK75" s="107"/>
      <c r="TL75" s="107"/>
      <c r="TM75" s="107"/>
      <c r="TN75" s="107"/>
      <c r="TO75" s="107"/>
      <c r="TP75" s="107"/>
      <c r="TQ75" s="107"/>
      <c r="TR75" s="107"/>
      <c r="TS75" s="107"/>
      <c r="TT75" s="107"/>
      <c r="TU75" s="107"/>
      <c r="TV75" s="107"/>
      <c r="TW75" s="107"/>
      <c r="TX75" s="107"/>
      <c r="TY75" s="107"/>
      <c r="TZ75" s="107"/>
      <c r="UA75" s="107"/>
      <c r="UB75" s="107"/>
      <c r="UC75" s="107"/>
      <c r="UD75" s="107"/>
      <c r="UE75" s="107"/>
      <c r="UF75" s="107"/>
      <c r="UG75" s="107"/>
      <c r="UH75" s="107"/>
      <c r="UI75" s="107"/>
      <c r="UJ75" s="107"/>
      <c r="UK75" s="107"/>
      <c r="UL75" s="107"/>
      <c r="UM75" s="107"/>
      <c r="UN75" s="107"/>
      <c r="UO75" s="107"/>
      <c r="UP75" s="107"/>
      <c r="UQ75" s="107"/>
      <c r="UR75" s="107"/>
      <c r="US75" s="107"/>
      <c r="UT75" s="107"/>
      <c r="UU75" s="107"/>
      <c r="UV75" s="107"/>
      <c r="UW75" s="107"/>
      <c r="UX75" s="107"/>
      <c r="UY75" s="107"/>
      <c r="UZ75" s="107"/>
      <c r="VA75" s="107"/>
      <c r="VB75" s="107"/>
      <c r="VC75" s="107"/>
      <c r="VD75" s="107"/>
      <c r="VE75" s="107"/>
      <c r="VF75" s="107"/>
      <c r="VG75" s="107"/>
      <c r="VH75" s="107"/>
      <c r="VI75" s="107"/>
      <c r="VJ75" s="107"/>
      <c r="VK75" s="107"/>
      <c r="VL75" s="107"/>
      <c r="VM75" s="107"/>
      <c r="VN75" s="107"/>
      <c r="VO75" s="107"/>
      <c r="VP75" s="107"/>
      <c r="VQ75" s="107"/>
      <c r="VR75" s="107"/>
      <c r="VS75" s="107"/>
      <c r="VT75" s="107"/>
      <c r="VU75" s="107"/>
      <c r="VV75" s="107"/>
      <c r="VW75" s="107"/>
      <c r="VX75" s="107"/>
      <c r="VY75" s="107"/>
      <c r="VZ75" s="107"/>
      <c r="WA75" s="107"/>
      <c r="WB75" s="107"/>
      <c r="WC75" s="107"/>
      <c r="WD75" s="107"/>
      <c r="WE75" s="107"/>
      <c r="WF75" s="107"/>
      <c r="WG75" s="107"/>
      <c r="WH75" s="107"/>
      <c r="WI75" s="107"/>
      <c r="WJ75" s="107"/>
      <c r="WK75" s="107"/>
      <c r="WL75" s="107"/>
      <c r="WM75" s="107"/>
      <c r="WN75" s="107"/>
      <c r="WO75" s="107"/>
      <c r="WP75" s="107"/>
      <c r="WQ75" s="107"/>
      <c r="WR75" s="107"/>
      <c r="WS75" s="107"/>
      <c r="WT75" s="107"/>
      <c r="WU75" s="107"/>
      <c r="WV75" s="107"/>
      <c r="WW75" s="107"/>
      <c r="WX75" s="107"/>
      <c r="WY75" s="107"/>
      <c r="WZ75" s="107"/>
      <c r="XA75" s="107"/>
      <c r="XB75" s="107"/>
      <c r="XC75" s="107"/>
      <c r="XD75" s="107"/>
      <c r="XE75" s="107"/>
      <c r="XF75" s="107"/>
      <c r="XG75" s="107"/>
      <c r="XH75" s="107"/>
      <c r="XI75" s="107"/>
      <c r="XJ75" s="107"/>
      <c r="XK75" s="107"/>
      <c r="XL75" s="107"/>
      <c r="XM75" s="107"/>
      <c r="XN75" s="107"/>
      <c r="XO75" s="107"/>
      <c r="XP75" s="107"/>
      <c r="XQ75" s="107"/>
      <c r="XR75" s="107"/>
      <c r="XS75" s="107"/>
      <c r="XT75" s="107"/>
      <c r="XU75" s="107"/>
      <c r="XV75" s="107"/>
      <c r="XW75" s="107"/>
      <c r="XX75" s="107"/>
      <c r="XY75" s="107"/>
      <c r="XZ75" s="107"/>
      <c r="YA75" s="107"/>
      <c r="YB75" s="107"/>
      <c r="YC75" s="107"/>
      <c r="YD75" s="107"/>
      <c r="YE75" s="107"/>
      <c r="YF75" s="107"/>
      <c r="YG75" s="107"/>
      <c r="YH75" s="107"/>
      <c r="YI75" s="107"/>
      <c r="YJ75" s="107"/>
      <c r="YK75" s="107"/>
      <c r="YL75" s="107"/>
      <c r="YM75" s="107"/>
      <c r="YN75" s="107"/>
      <c r="YO75" s="107"/>
      <c r="YP75" s="107"/>
      <c r="YQ75" s="107"/>
      <c r="YR75" s="107"/>
      <c r="YS75" s="107"/>
      <c r="YT75" s="107"/>
      <c r="YU75" s="107"/>
      <c r="YV75" s="107"/>
      <c r="YW75" s="107"/>
      <c r="YX75" s="107"/>
      <c r="YY75" s="107"/>
      <c r="YZ75" s="107"/>
      <c r="ZA75" s="107"/>
      <c r="ZB75" s="107"/>
      <c r="ZC75" s="107"/>
      <c r="ZD75" s="107"/>
      <c r="ZE75" s="107"/>
      <c r="ZF75" s="107"/>
      <c r="ZG75" s="107"/>
      <c r="ZH75" s="107"/>
      <c r="ZI75" s="107"/>
      <c r="ZJ75" s="107"/>
      <c r="ZK75" s="107"/>
      <c r="ZL75" s="107"/>
      <c r="ZM75" s="107"/>
      <c r="ZN75" s="107"/>
      <c r="ZO75" s="107"/>
      <c r="ZP75" s="107"/>
      <c r="ZQ75" s="107"/>
      <c r="ZR75" s="107"/>
      <c r="ZS75" s="107"/>
      <c r="ZT75" s="107"/>
      <c r="ZU75" s="107"/>
      <c r="ZV75" s="107"/>
      <c r="ZW75" s="107"/>
      <c r="ZX75" s="107"/>
      <c r="ZY75" s="107"/>
      <c r="ZZ75" s="107"/>
      <c r="AAA75" s="107"/>
      <c r="AAB75" s="107"/>
      <c r="AAC75" s="107"/>
      <c r="AAD75" s="107"/>
      <c r="AAE75" s="107"/>
      <c r="AAF75" s="107"/>
      <c r="AAG75" s="107"/>
      <c r="AAH75" s="107"/>
      <c r="AAI75" s="107"/>
      <c r="AAJ75" s="107"/>
      <c r="AAK75" s="107"/>
      <c r="AAL75" s="107"/>
      <c r="AAM75" s="107"/>
      <c r="AAN75" s="107"/>
      <c r="AAO75" s="107"/>
      <c r="AAP75" s="107"/>
      <c r="AAQ75" s="107"/>
      <c r="AAR75" s="107"/>
      <c r="AAS75" s="107"/>
      <c r="AAT75" s="107"/>
      <c r="AAU75" s="107"/>
      <c r="AAV75" s="107"/>
      <c r="AAW75" s="107"/>
      <c r="AAX75" s="107"/>
      <c r="AAY75" s="107"/>
      <c r="AAZ75" s="107"/>
      <c r="ABA75" s="107"/>
      <c r="ABB75" s="107"/>
      <c r="ABC75" s="107"/>
      <c r="ABD75" s="107"/>
      <c r="ABE75" s="107"/>
      <c r="ABF75" s="107"/>
      <c r="ABG75" s="107"/>
      <c r="ABH75" s="107"/>
      <c r="ABI75" s="107"/>
      <c r="ABJ75" s="107"/>
      <c r="ABK75" s="107"/>
      <c r="ABL75" s="107"/>
      <c r="ABM75" s="107"/>
      <c r="ABN75" s="107"/>
      <c r="ABO75" s="107"/>
      <c r="ABP75" s="107"/>
    </row>
    <row r="76" spans="21:744" s="108" customFormat="1" ht="14" x14ac:dyDescent="0.15">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c r="LV76" s="107"/>
      <c r="LW76" s="107"/>
      <c r="LX76" s="107"/>
      <c r="LY76" s="107"/>
      <c r="LZ76" s="107"/>
      <c r="MA76" s="107"/>
      <c r="MB76" s="107"/>
      <c r="MC76" s="107"/>
      <c r="MD76" s="107"/>
      <c r="ME76" s="107"/>
      <c r="MF76" s="107"/>
      <c r="MG76" s="107"/>
      <c r="MH76" s="107"/>
      <c r="MI76" s="107"/>
      <c r="MJ76" s="107"/>
      <c r="MK76" s="107"/>
      <c r="ML76" s="107"/>
      <c r="MM76" s="107"/>
      <c r="MN76" s="107"/>
      <c r="MO76" s="107"/>
      <c r="MP76" s="107"/>
      <c r="MQ76" s="107"/>
      <c r="MR76" s="107"/>
      <c r="MS76" s="107"/>
      <c r="MT76" s="107"/>
      <c r="MU76" s="107"/>
      <c r="MV76" s="107"/>
      <c r="MW76" s="107"/>
      <c r="MX76" s="107"/>
      <c r="MY76" s="107"/>
      <c r="MZ76" s="107"/>
      <c r="NA76" s="107"/>
      <c r="NB76" s="107"/>
      <c r="NC76" s="107"/>
      <c r="ND76" s="107"/>
      <c r="NE76" s="107"/>
      <c r="NF76" s="107"/>
      <c r="NG76" s="107"/>
      <c r="NH76" s="107"/>
      <c r="NI76" s="107"/>
      <c r="NJ76" s="107"/>
      <c r="NK76" s="107"/>
      <c r="NL76" s="107"/>
      <c r="NM76" s="107"/>
      <c r="NN76" s="107"/>
      <c r="NO76" s="107"/>
      <c r="NP76" s="107"/>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c r="RR76" s="107"/>
      <c r="RS76" s="107"/>
      <c r="RT76" s="107"/>
      <c r="RU76" s="107"/>
      <c r="RV76" s="107"/>
      <c r="RW76" s="107"/>
      <c r="RX76" s="107"/>
      <c r="RY76" s="107"/>
      <c r="RZ76" s="107"/>
      <c r="SA76" s="107"/>
      <c r="SB76" s="107"/>
      <c r="SC76" s="107"/>
      <c r="SD76" s="107"/>
      <c r="SE76" s="107"/>
      <c r="SF76" s="107"/>
      <c r="SG76" s="107"/>
      <c r="SH76" s="107"/>
      <c r="SI76" s="107"/>
      <c r="SJ76" s="107"/>
      <c r="SK76" s="107"/>
      <c r="SL76" s="107"/>
      <c r="SM76" s="107"/>
      <c r="SN76" s="107"/>
      <c r="SO76" s="107"/>
      <c r="SP76" s="107"/>
      <c r="SQ76" s="107"/>
      <c r="SR76" s="107"/>
      <c r="SS76" s="107"/>
      <c r="ST76" s="107"/>
      <c r="SU76" s="107"/>
      <c r="SV76" s="107"/>
      <c r="SW76" s="107"/>
      <c r="SX76" s="107"/>
      <c r="SY76" s="107"/>
      <c r="SZ76" s="107"/>
      <c r="TA76" s="107"/>
      <c r="TB76" s="107"/>
      <c r="TC76" s="107"/>
      <c r="TD76" s="107"/>
      <c r="TE76" s="107"/>
      <c r="TF76" s="107"/>
      <c r="TG76" s="107"/>
      <c r="TH76" s="107"/>
      <c r="TI76" s="107"/>
      <c r="TJ76" s="107"/>
      <c r="TK76" s="107"/>
      <c r="TL76" s="107"/>
      <c r="TM76" s="107"/>
      <c r="TN76" s="107"/>
      <c r="TO76" s="107"/>
      <c r="TP76" s="107"/>
      <c r="TQ76" s="107"/>
      <c r="TR76" s="107"/>
      <c r="TS76" s="107"/>
      <c r="TT76" s="107"/>
      <c r="TU76" s="107"/>
      <c r="TV76" s="107"/>
      <c r="TW76" s="107"/>
      <c r="TX76" s="107"/>
      <c r="TY76" s="107"/>
      <c r="TZ76" s="107"/>
      <c r="UA76" s="107"/>
      <c r="UB76" s="107"/>
      <c r="UC76" s="107"/>
      <c r="UD76" s="107"/>
      <c r="UE76" s="107"/>
      <c r="UF76" s="107"/>
      <c r="UG76" s="107"/>
      <c r="UH76" s="107"/>
      <c r="UI76" s="107"/>
      <c r="UJ76" s="107"/>
      <c r="UK76" s="107"/>
      <c r="UL76" s="107"/>
      <c r="UM76" s="107"/>
      <c r="UN76" s="107"/>
      <c r="UO76" s="107"/>
      <c r="UP76" s="107"/>
      <c r="UQ76" s="107"/>
      <c r="UR76" s="107"/>
      <c r="US76" s="107"/>
      <c r="UT76" s="107"/>
      <c r="UU76" s="107"/>
      <c r="UV76" s="107"/>
      <c r="UW76" s="107"/>
      <c r="UX76" s="107"/>
      <c r="UY76" s="107"/>
      <c r="UZ76" s="107"/>
      <c r="VA76" s="107"/>
      <c r="VB76" s="107"/>
      <c r="VC76" s="107"/>
      <c r="VD76" s="107"/>
      <c r="VE76" s="107"/>
      <c r="VF76" s="107"/>
      <c r="VG76" s="107"/>
      <c r="VH76" s="107"/>
      <c r="VI76" s="107"/>
      <c r="VJ76" s="107"/>
      <c r="VK76" s="107"/>
      <c r="VL76" s="107"/>
      <c r="VM76" s="107"/>
      <c r="VN76" s="107"/>
      <c r="VO76" s="107"/>
      <c r="VP76" s="107"/>
      <c r="VQ76" s="107"/>
      <c r="VR76" s="107"/>
      <c r="VS76" s="107"/>
      <c r="VT76" s="107"/>
      <c r="VU76" s="107"/>
      <c r="VV76" s="107"/>
      <c r="VW76" s="107"/>
      <c r="VX76" s="107"/>
      <c r="VY76" s="107"/>
      <c r="VZ76" s="107"/>
      <c r="WA76" s="107"/>
      <c r="WB76" s="107"/>
      <c r="WC76" s="107"/>
      <c r="WD76" s="107"/>
      <c r="WE76" s="107"/>
      <c r="WF76" s="107"/>
      <c r="WG76" s="107"/>
      <c r="WH76" s="107"/>
      <c r="WI76" s="107"/>
      <c r="WJ76" s="107"/>
      <c r="WK76" s="107"/>
      <c r="WL76" s="107"/>
      <c r="WM76" s="107"/>
      <c r="WN76" s="107"/>
      <c r="WO76" s="107"/>
      <c r="WP76" s="107"/>
      <c r="WQ76" s="107"/>
      <c r="WR76" s="107"/>
      <c r="WS76" s="107"/>
      <c r="WT76" s="107"/>
      <c r="WU76" s="107"/>
      <c r="WV76" s="107"/>
      <c r="WW76" s="107"/>
      <c r="WX76" s="107"/>
      <c r="WY76" s="107"/>
      <c r="WZ76" s="107"/>
      <c r="XA76" s="107"/>
      <c r="XB76" s="107"/>
      <c r="XC76" s="107"/>
      <c r="XD76" s="107"/>
      <c r="XE76" s="107"/>
      <c r="XF76" s="107"/>
      <c r="XG76" s="107"/>
      <c r="XH76" s="107"/>
      <c r="XI76" s="107"/>
      <c r="XJ76" s="107"/>
      <c r="XK76" s="107"/>
      <c r="XL76" s="107"/>
      <c r="XM76" s="107"/>
      <c r="XN76" s="107"/>
      <c r="XO76" s="107"/>
      <c r="XP76" s="107"/>
      <c r="XQ76" s="107"/>
      <c r="XR76" s="107"/>
      <c r="XS76" s="107"/>
      <c r="XT76" s="107"/>
      <c r="XU76" s="107"/>
      <c r="XV76" s="107"/>
      <c r="XW76" s="107"/>
      <c r="XX76" s="107"/>
      <c r="XY76" s="107"/>
      <c r="XZ76" s="107"/>
      <c r="YA76" s="107"/>
      <c r="YB76" s="107"/>
      <c r="YC76" s="107"/>
      <c r="YD76" s="107"/>
      <c r="YE76" s="107"/>
      <c r="YF76" s="107"/>
      <c r="YG76" s="107"/>
      <c r="YH76" s="107"/>
      <c r="YI76" s="107"/>
      <c r="YJ76" s="107"/>
      <c r="YK76" s="107"/>
      <c r="YL76" s="107"/>
      <c r="YM76" s="107"/>
      <c r="YN76" s="107"/>
      <c r="YO76" s="107"/>
      <c r="YP76" s="107"/>
      <c r="YQ76" s="107"/>
      <c r="YR76" s="107"/>
      <c r="YS76" s="107"/>
      <c r="YT76" s="107"/>
      <c r="YU76" s="107"/>
      <c r="YV76" s="107"/>
      <c r="YW76" s="107"/>
      <c r="YX76" s="107"/>
      <c r="YY76" s="107"/>
      <c r="YZ76" s="107"/>
      <c r="ZA76" s="107"/>
      <c r="ZB76" s="107"/>
      <c r="ZC76" s="107"/>
      <c r="ZD76" s="107"/>
      <c r="ZE76" s="107"/>
      <c r="ZF76" s="107"/>
      <c r="ZG76" s="107"/>
      <c r="ZH76" s="107"/>
      <c r="ZI76" s="107"/>
      <c r="ZJ76" s="107"/>
      <c r="ZK76" s="107"/>
      <c r="ZL76" s="107"/>
      <c r="ZM76" s="107"/>
      <c r="ZN76" s="107"/>
      <c r="ZO76" s="107"/>
      <c r="ZP76" s="107"/>
      <c r="ZQ76" s="107"/>
      <c r="ZR76" s="107"/>
      <c r="ZS76" s="107"/>
      <c r="ZT76" s="107"/>
      <c r="ZU76" s="107"/>
      <c r="ZV76" s="107"/>
      <c r="ZW76" s="107"/>
      <c r="ZX76" s="107"/>
      <c r="ZY76" s="107"/>
      <c r="ZZ76" s="107"/>
      <c r="AAA76" s="107"/>
      <c r="AAB76" s="107"/>
      <c r="AAC76" s="107"/>
      <c r="AAD76" s="107"/>
      <c r="AAE76" s="107"/>
      <c r="AAF76" s="107"/>
      <c r="AAG76" s="107"/>
      <c r="AAH76" s="107"/>
      <c r="AAI76" s="107"/>
      <c r="AAJ76" s="107"/>
      <c r="AAK76" s="107"/>
      <c r="AAL76" s="107"/>
      <c r="AAM76" s="107"/>
      <c r="AAN76" s="107"/>
      <c r="AAO76" s="107"/>
      <c r="AAP76" s="107"/>
      <c r="AAQ76" s="107"/>
      <c r="AAR76" s="107"/>
      <c r="AAS76" s="107"/>
      <c r="AAT76" s="107"/>
      <c r="AAU76" s="107"/>
      <c r="AAV76" s="107"/>
      <c r="AAW76" s="107"/>
      <c r="AAX76" s="107"/>
      <c r="AAY76" s="107"/>
      <c r="AAZ76" s="107"/>
      <c r="ABA76" s="107"/>
      <c r="ABB76" s="107"/>
      <c r="ABC76" s="107"/>
      <c r="ABD76" s="107"/>
      <c r="ABE76" s="107"/>
      <c r="ABF76" s="107"/>
      <c r="ABG76" s="107"/>
      <c r="ABH76" s="107"/>
      <c r="ABI76" s="107"/>
      <c r="ABJ76" s="107"/>
      <c r="ABK76" s="107"/>
      <c r="ABL76" s="107"/>
      <c r="ABM76" s="107"/>
      <c r="ABN76" s="107"/>
      <c r="ABO76" s="107"/>
      <c r="ABP76" s="107"/>
    </row>
    <row r="77" spans="21:744" s="108" customFormat="1" ht="14" x14ac:dyDescent="0.15">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c r="LV77" s="107"/>
      <c r="LW77" s="107"/>
      <c r="LX77" s="107"/>
      <c r="LY77" s="107"/>
      <c r="LZ77" s="107"/>
      <c r="MA77" s="107"/>
      <c r="MB77" s="107"/>
      <c r="MC77" s="107"/>
      <c r="MD77" s="107"/>
      <c r="ME77" s="107"/>
      <c r="MF77" s="107"/>
      <c r="MG77" s="107"/>
      <c r="MH77" s="107"/>
      <c r="MI77" s="107"/>
      <c r="MJ77" s="107"/>
      <c r="MK77" s="107"/>
      <c r="ML77" s="107"/>
      <c r="MM77" s="107"/>
      <c r="MN77" s="107"/>
      <c r="MO77" s="107"/>
      <c r="MP77" s="107"/>
      <c r="MQ77" s="107"/>
      <c r="MR77" s="107"/>
      <c r="MS77" s="107"/>
      <c r="MT77" s="107"/>
      <c r="MU77" s="107"/>
      <c r="MV77" s="107"/>
      <c r="MW77" s="107"/>
      <c r="MX77" s="107"/>
      <c r="MY77" s="107"/>
      <c r="MZ77" s="107"/>
      <c r="NA77" s="107"/>
      <c r="NB77" s="107"/>
      <c r="NC77" s="107"/>
      <c r="ND77" s="107"/>
      <c r="NE77" s="107"/>
      <c r="NF77" s="107"/>
      <c r="NG77" s="107"/>
      <c r="NH77" s="107"/>
      <c r="NI77" s="107"/>
      <c r="NJ77" s="107"/>
      <c r="NK77" s="107"/>
      <c r="NL77" s="107"/>
      <c r="NM77" s="107"/>
      <c r="NN77" s="107"/>
      <c r="NO77" s="107"/>
      <c r="NP77" s="107"/>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c r="RR77" s="107"/>
      <c r="RS77" s="107"/>
      <c r="RT77" s="107"/>
      <c r="RU77" s="107"/>
      <c r="RV77" s="107"/>
      <c r="RW77" s="107"/>
      <c r="RX77" s="107"/>
      <c r="RY77" s="107"/>
      <c r="RZ77" s="107"/>
      <c r="SA77" s="107"/>
      <c r="SB77" s="107"/>
      <c r="SC77" s="107"/>
      <c r="SD77" s="107"/>
      <c r="SE77" s="107"/>
      <c r="SF77" s="107"/>
      <c r="SG77" s="107"/>
      <c r="SH77" s="107"/>
      <c r="SI77" s="107"/>
      <c r="SJ77" s="107"/>
      <c r="SK77" s="107"/>
      <c r="SL77" s="107"/>
      <c r="SM77" s="107"/>
      <c r="SN77" s="107"/>
      <c r="SO77" s="107"/>
      <c r="SP77" s="107"/>
      <c r="SQ77" s="107"/>
      <c r="SR77" s="107"/>
      <c r="SS77" s="107"/>
      <c r="ST77" s="107"/>
      <c r="SU77" s="107"/>
      <c r="SV77" s="107"/>
      <c r="SW77" s="107"/>
      <c r="SX77" s="107"/>
      <c r="SY77" s="107"/>
      <c r="SZ77" s="107"/>
      <c r="TA77" s="107"/>
      <c r="TB77" s="107"/>
      <c r="TC77" s="107"/>
      <c r="TD77" s="107"/>
      <c r="TE77" s="107"/>
      <c r="TF77" s="107"/>
      <c r="TG77" s="107"/>
      <c r="TH77" s="107"/>
      <c r="TI77" s="107"/>
      <c r="TJ77" s="107"/>
      <c r="TK77" s="107"/>
      <c r="TL77" s="107"/>
      <c r="TM77" s="107"/>
      <c r="TN77" s="107"/>
      <c r="TO77" s="107"/>
      <c r="TP77" s="107"/>
      <c r="TQ77" s="107"/>
      <c r="TR77" s="107"/>
      <c r="TS77" s="107"/>
      <c r="TT77" s="107"/>
      <c r="TU77" s="107"/>
      <c r="TV77" s="107"/>
      <c r="TW77" s="107"/>
      <c r="TX77" s="107"/>
      <c r="TY77" s="107"/>
      <c r="TZ77" s="107"/>
      <c r="UA77" s="107"/>
      <c r="UB77" s="107"/>
      <c r="UC77" s="107"/>
      <c r="UD77" s="107"/>
      <c r="UE77" s="107"/>
      <c r="UF77" s="107"/>
      <c r="UG77" s="107"/>
      <c r="UH77" s="107"/>
      <c r="UI77" s="107"/>
      <c r="UJ77" s="107"/>
      <c r="UK77" s="107"/>
      <c r="UL77" s="107"/>
      <c r="UM77" s="107"/>
      <c r="UN77" s="107"/>
      <c r="UO77" s="107"/>
      <c r="UP77" s="107"/>
      <c r="UQ77" s="107"/>
      <c r="UR77" s="107"/>
      <c r="US77" s="107"/>
      <c r="UT77" s="107"/>
      <c r="UU77" s="107"/>
      <c r="UV77" s="107"/>
      <c r="UW77" s="107"/>
      <c r="UX77" s="107"/>
      <c r="UY77" s="107"/>
      <c r="UZ77" s="107"/>
      <c r="VA77" s="107"/>
      <c r="VB77" s="107"/>
      <c r="VC77" s="107"/>
      <c r="VD77" s="107"/>
      <c r="VE77" s="107"/>
      <c r="VF77" s="107"/>
      <c r="VG77" s="107"/>
      <c r="VH77" s="107"/>
      <c r="VI77" s="107"/>
      <c r="VJ77" s="107"/>
      <c r="VK77" s="107"/>
      <c r="VL77" s="107"/>
      <c r="VM77" s="107"/>
      <c r="VN77" s="107"/>
      <c r="VO77" s="107"/>
      <c r="VP77" s="107"/>
      <c r="VQ77" s="107"/>
      <c r="VR77" s="107"/>
      <c r="VS77" s="107"/>
      <c r="VT77" s="107"/>
      <c r="VU77" s="107"/>
      <c r="VV77" s="107"/>
      <c r="VW77" s="107"/>
      <c r="VX77" s="107"/>
      <c r="VY77" s="107"/>
      <c r="VZ77" s="107"/>
      <c r="WA77" s="107"/>
      <c r="WB77" s="107"/>
      <c r="WC77" s="107"/>
      <c r="WD77" s="107"/>
      <c r="WE77" s="107"/>
      <c r="WF77" s="107"/>
      <c r="WG77" s="107"/>
      <c r="WH77" s="107"/>
      <c r="WI77" s="107"/>
      <c r="WJ77" s="107"/>
      <c r="WK77" s="107"/>
      <c r="WL77" s="107"/>
      <c r="WM77" s="107"/>
      <c r="WN77" s="107"/>
      <c r="WO77" s="107"/>
      <c r="WP77" s="107"/>
      <c r="WQ77" s="107"/>
      <c r="WR77" s="107"/>
      <c r="WS77" s="107"/>
      <c r="WT77" s="107"/>
      <c r="WU77" s="107"/>
      <c r="WV77" s="107"/>
      <c r="WW77" s="107"/>
      <c r="WX77" s="107"/>
      <c r="WY77" s="107"/>
      <c r="WZ77" s="107"/>
      <c r="XA77" s="107"/>
      <c r="XB77" s="107"/>
      <c r="XC77" s="107"/>
      <c r="XD77" s="107"/>
      <c r="XE77" s="107"/>
      <c r="XF77" s="107"/>
      <c r="XG77" s="107"/>
      <c r="XH77" s="107"/>
      <c r="XI77" s="107"/>
      <c r="XJ77" s="107"/>
      <c r="XK77" s="107"/>
      <c r="XL77" s="107"/>
      <c r="XM77" s="107"/>
      <c r="XN77" s="107"/>
      <c r="XO77" s="107"/>
      <c r="XP77" s="107"/>
      <c r="XQ77" s="107"/>
      <c r="XR77" s="107"/>
      <c r="XS77" s="107"/>
      <c r="XT77" s="107"/>
      <c r="XU77" s="107"/>
      <c r="XV77" s="107"/>
      <c r="XW77" s="107"/>
      <c r="XX77" s="107"/>
      <c r="XY77" s="107"/>
      <c r="XZ77" s="107"/>
      <c r="YA77" s="107"/>
      <c r="YB77" s="107"/>
      <c r="YC77" s="107"/>
      <c r="YD77" s="107"/>
      <c r="YE77" s="107"/>
      <c r="YF77" s="107"/>
      <c r="YG77" s="107"/>
      <c r="YH77" s="107"/>
      <c r="YI77" s="107"/>
      <c r="YJ77" s="107"/>
      <c r="YK77" s="107"/>
      <c r="YL77" s="107"/>
      <c r="YM77" s="107"/>
      <c r="YN77" s="107"/>
      <c r="YO77" s="107"/>
      <c r="YP77" s="107"/>
      <c r="YQ77" s="107"/>
      <c r="YR77" s="107"/>
      <c r="YS77" s="107"/>
      <c r="YT77" s="107"/>
      <c r="YU77" s="107"/>
      <c r="YV77" s="107"/>
      <c r="YW77" s="107"/>
      <c r="YX77" s="107"/>
      <c r="YY77" s="107"/>
      <c r="YZ77" s="107"/>
      <c r="ZA77" s="107"/>
      <c r="ZB77" s="107"/>
      <c r="ZC77" s="107"/>
      <c r="ZD77" s="107"/>
      <c r="ZE77" s="107"/>
      <c r="ZF77" s="107"/>
      <c r="ZG77" s="107"/>
      <c r="ZH77" s="107"/>
      <c r="ZI77" s="107"/>
      <c r="ZJ77" s="107"/>
      <c r="ZK77" s="107"/>
      <c r="ZL77" s="107"/>
      <c r="ZM77" s="107"/>
      <c r="ZN77" s="107"/>
      <c r="ZO77" s="107"/>
      <c r="ZP77" s="107"/>
      <c r="ZQ77" s="107"/>
      <c r="ZR77" s="107"/>
      <c r="ZS77" s="107"/>
      <c r="ZT77" s="107"/>
      <c r="ZU77" s="107"/>
      <c r="ZV77" s="107"/>
      <c r="ZW77" s="107"/>
      <c r="ZX77" s="107"/>
      <c r="ZY77" s="107"/>
      <c r="ZZ77" s="107"/>
      <c r="AAA77" s="107"/>
      <c r="AAB77" s="107"/>
      <c r="AAC77" s="107"/>
      <c r="AAD77" s="107"/>
      <c r="AAE77" s="107"/>
      <c r="AAF77" s="107"/>
      <c r="AAG77" s="107"/>
      <c r="AAH77" s="107"/>
      <c r="AAI77" s="107"/>
      <c r="AAJ77" s="107"/>
      <c r="AAK77" s="107"/>
      <c r="AAL77" s="107"/>
      <c r="AAM77" s="107"/>
      <c r="AAN77" s="107"/>
      <c r="AAO77" s="107"/>
      <c r="AAP77" s="107"/>
      <c r="AAQ77" s="107"/>
      <c r="AAR77" s="107"/>
      <c r="AAS77" s="107"/>
      <c r="AAT77" s="107"/>
      <c r="AAU77" s="107"/>
      <c r="AAV77" s="107"/>
      <c r="AAW77" s="107"/>
      <c r="AAX77" s="107"/>
      <c r="AAY77" s="107"/>
      <c r="AAZ77" s="107"/>
      <c r="ABA77" s="107"/>
      <c r="ABB77" s="107"/>
      <c r="ABC77" s="107"/>
      <c r="ABD77" s="107"/>
      <c r="ABE77" s="107"/>
      <c r="ABF77" s="107"/>
      <c r="ABG77" s="107"/>
      <c r="ABH77" s="107"/>
      <c r="ABI77" s="107"/>
      <c r="ABJ77" s="107"/>
      <c r="ABK77" s="107"/>
      <c r="ABL77" s="107"/>
      <c r="ABM77" s="107"/>
      <c r="ABN77" s="107"/>
      <c r="ABO77" s="107"/>
      <c r="ABP77" s="107"/>
    </row>
    <row r="78" spans="21:744" s="108" customFormat="1" ht="14" x14ac:dyDescent="0.15">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c r="LV78" s="107"/>
      <c r="LW78" s="107"/>
      <c r="LX78" s="107"/>
      <c r="LY78" s="107"/>
      <c r="LZ78" s="107"/>
      <c r="MA78" s="107"/>
      <c r="MB78" s="107"/>
      <c r="MC78" s="107"/>
      <c r="MD78" s="107"/>
      <c r="ME78" s="107"/>
      <c r="MF78" s="107"/>
      <c r="MG78" s="107"/>
      <c r="MH78" s="107"/>
      <c r="MI78" s="107"/>
      <c r="MJ78" s="107"/>
      <c r="MK78" s="107"/>
      <c r="ML78" s="107"/>
      <c r="MM78" s="107"/>
      <c r="MN78" s="107"/>
      <c r="MO78" s="107"/>
      <c r="MP78" s="107"/>
      <c r="MQ78" s="107"/>
      <c r="MR78" s="107"/>
      <c r="MS78" s="107"/>
      <c r="MT78" s="107"/>
      <c r="MU78" s="107"/>
      <c r="MV78" s="107"/>
      <c r="MW78" s="107"/>
      <c r="MX78" s="107"/>
      <c r="MY78" s="107"/>
      <c r="MZ78" s="107"/>
      <c r="NA78" s="107"/>
      <c r="NB78" s="107"/>
      <c r="NC78" s="107"/>
      <c r="ND78" s="107"/>
      <c r="NE78" s="107"/>
      <c r="NF78" s="107"/>
      <c r="NG78" s="107"/>
      <c r="NH78" s="107"/>
      <c r="NI78" s="107"/>
      <c r="NJ78" s="107"/>
      <c r="NK78" s="107"/>
      <c r="NL78" s="107"/>
      <c r="NM78" s="107"/>
      <c r="NN78" s="107"/>
      <c r="NO78" s="107"/>
      <c r="NP78" s="107"/>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c r="RR78" s="107"/>
      <c r="RS78" s="107"/>
      <c r="RT78" s="107"/>
      <c r="RU78" s="107"/>
      <c r="RV78" s="107"/>
      <c r="RW78" s="107"/>
      <c r="RX78" s="107"/>
      <c r="RY78" s="107"/>
      <c r="RZ78" s="107"/>
      <c r="SA78" s="107"/>
      <c r="SB78" s="107"/>
      <c r="SC78" s="107"/>
      <c r="SD78" s="107"/>
      <c r="SE78" s="107"/>
      <c r="SF78" s="107"/>
      <c r="SG78" s="107"/>
      <c r="SH78" s="107"/>
      <c r="SI78" s="107"/>
      <c r="SJ78" s="107"/>
      <c r="SK78" s="107"/>
      <c r="SL78" s="107"/>
      <c r="SM78" s="107"/>
      <c r="SN78" s="107"/>
      <c r="SO78" s="107"/>
      <c r="SP78" s="107"/>
      <c r="SQ78" s="107"/>
      <c r="SR78" s="107"/>
      <c r="SS78" s="107"/>
      <c r="ST78" s="107"/>
      <c r="SU78" s="107"/>
      <c r="SV78" s="107"/>
      <c r="SW78" s="107"/>
      <c r="SX78" s="107"/>
      <c r="SY78" s="107"/>
      <c r="SZ78" s="107"/>
      <c r="TA78" s="107"/>
      <c r="TB78" s="107"/>
      <c r="TC78" s="107"/>
      <c r="TD78" s="107"/>
      <c r="TE78" s="107"/>
      <c r="TF78" s="107"/>
      <c r="TG78" s="107"/>
      <c r="TH78" s="107"/>
      <c r="TI78" s="107"/>
      <c r="TJ78" s="107"/>
      <c r="TK78" s="107"/>
      <c r="TL78" s="107"/>
      <c r="TM78" s="107"/>
      <c r="TN78" s="107"/>
      <c r="TO78" s="107"/>
      <c r="TP78" s="107"/>
      <c r="TQ78" s="107"/>
      <c r="TR78" s="107"/>
      <c r="TS78" s="107"/>
      <c r="TT78" s="107"/>
      <c r="TU78" s="107"/>
      <c r="TV78" s="107"/>
      <c r="TW78" s="107"/>
      <c r="TX78" s="107"/>
      <c r="TY78" s="107"/>
      <c r="TZ78" s="107"/>
      <c r="UA78" s="107"/>
      <c r="UB78" s="107"/>
      <c r="UC78" s="107"/>
      <c r="UD78" s="107"/>
      <c r="UE78" s="107"/>
      <c r="UF78" s="107"/>
      <c r="UG78" s="107"/>
      <c r="UH78" s="107"/>
      <c r="UI78" s="107"/>
      <c r="UJ78" s="107"/>
      <c r="UK78" s="107"/>
      <c r="UL78" s="107"/>
      <c r="UM78" s="107"/>
      <c r="UN78" s="107"/>
      <c r="UO78" s="107"/>
      <c r="UP78" s="107"/>
      <c r="UQ78" s="107"/>
      <c r="UR78" s="107"/>
      <c r="US78" s="107"/>
      <c r="UT78" s="107"/>
      <c r="UU78" s="107"/>
      <c r="UV78" s="107"/>
      <c r="UW78" s="107"/>
      <c r="UX78" s="107"/>
      <c r="UY78" s="107"/>
      <c r="UZ78" s="107"/>
      <c r="VA78" s="107"/>
      <c r="VB78" s="107"/>
      <c r="VC78" s="107"/>
      <c r="VD78" s="107"/>
      <c r="VE78" s="107"/>
      <c r="VF78" s="107"/>
      <c r="VG78" s="107"/>
      <c r="VH78" s="107"/>
      <c r="VI78" s="107"/>
      <c r="VJ78" s="107"/>
      <c r="VK78" s="107"/>
      <c r="VL78" s="107"/>
      <c r="VM78" s="107"/>
      <c r="VN78" s="107"/>
      <c r="VO78" s="107"/>
      <c r="VP78" s="107"/>
      <c r="VQ78" s="107"/>
      <c r="VR78" s="107"/>
      <c r="VS78" s="107"/>
      <c r="VT78" s="107"/>
      <c r="VU78" s="107"/>
      <c r="VV78" s="107"/>
      <c r="VW78" s="107"/>
      <c r="VX78" s="107"/>
      <c r="VY78" s="107"/>
      <c r="VZ78" s="107"/>
      <c r="WA78" s="107"/>
      <c r="WB78" s="107"/>
      <c r="WC78" s="107"/>
      <c r="WD78" s="107"/>
      <c r="WE78" s="107"/>
      <c r="WF78" s="107"/>
      <c r="WG78" s="107"/>
      <c r="WH78" s="107"/>
      <c r="WI78" s="107"/>
      <c r="WJ78" s="107"/>
      <c r="WK78" s="107"/>
      <c r="WL78" s="107"/>
      <c r="WM78" s="107"/>
      <c r="WN78" s="107"/>
      <c r="WO78" s="107"/>
      <c r="WP78" s="107"/>
      <c r="WQ78" s="107"/>
      <c r="WR78" s="107"/>
      <c r="WS78" s="107"/>
      <c r="WT78" s="107"/>
      <c r="WU78" s="107"/>
      <c r="WV78" s="107"/>
      <c r="WW78" s="107"/>
      <c r="WX78" s="107"/>
      <c r="WY78" s="107"/>
      <c r="WZ78" s="107"/>
      <c r="XA78" s="107"/>
      <c r="XB78" s="107"/>
      <c r="XC78" s="107"/>
      <c r="XD78" s="107"/>
      <c r="XE78" s="107"/>
      <c r="XF78" s="107"/>
      <c r="XG78" s="107"/>
      <c r="XH78" s="107"/>
      <c r="XI78" s="107"/>
      <c r="XJ78" s="107"/>
      <c r="XK78" s="107"/>
      <c r="XL78" s="107"/>
      <c r="XM78" s="107"/>
      <c r="XN78" s="107"/>
      <c r="XO78" s="107"/>
      <c r="XP78" s="107"/>
      <c r="XQ78" s="107"/>
      <c r="XR78" s="107"/>
      <c r="XS78" s="107"/>
      <c r="XT78" s="107"/>
      <c r="XU78" s="107"/>
      <c r="XV78" s="107"/>
      <c r="XW78" s="107"/>
      <c r="XX78" s="107"/>
      <c r="XY78" s="107"/>
      <c r="XZ78" s="107"/>
      <c r="YA78" s="107"/>
      <c r="YB78" s="107"/>
      <c r="YC78" s="107"/>
      <c r="YD78" s="107"/>
      <c r="YE78" s="107"/>
      <c r="YF78" s="107"/>
      <c r="YG78" s="107"/>
      <c r="YH78" s="107"/>
      <c r="YI78" s="107"/>
      <c r="YJ78" s="107"/>
      <c r="YK78" s="107"/>
      <c r="YL78" s="107"/>
      <c r="YM78" s="107"/>
      <c r="YN78" s="107"/>
      <c r="YO78" s="107"/>
      <c r="YP78" s="107"/>
      <c r="YQ78" s="107"/>
      <c r="YR78" s="107"/>
      <c r="YS78" s="107"/>
      <c r="YT78" s="107"/>
      <c r="YU78" s="107"/>
      <c r="YV78" s="107"/>
      <c r="YW78" s="107"/>
      <c r="YX78" s="107"/>
      <c r="YY78" s="107"/>
      <c r="YZ78" s="107"/>
      <c r="ZA78" s="107"/>
      <c r="ZB78" s="107"/>
      <c r="ZC78" s="107"/>
      <c r="ZD78" s="107"/>
      <c r="ZE78" s="107"/>
      <c r="ZF78" s="107"/>
      <c r="ZG78" s="107"/>
      <c r="ZH78" s="107"/>
      <c r="ZI78" s="107"/>
      <c r="ZJ78" s="107"/>
      <c r="ZK78" s="107"/>
      <c r="ZL78" s="107"/>
      <c r="ZM78" s="107"/>
      <c r="ZN78" s="107"/>
      <c r="ZO78" s="107"/>
      <c r="ZP78" s="107"/>
      <c r="ZQ78" s="107"/>
      <c r="ZR78" s="107"/>
      <c r="ZS78" s="107"/>
      <c r="ZT78" s="107"/>
      <c r="ZU78" s="107"/>
      <c r="ZV78" s="107"/>
      <c r="ZW78" s="107"/>
      <c r="ZX78" s="107"/>
      <c r="ZY78" s="107"/>
      <c r="ZZ78" s="107"/>
      <c r="AAA78" s="107"/>
      <c r="AAB78" s="107"/>
      <c r="AAC78" s="107"/>
      <c r="AAD78" s="107"/>
      <c r="AAE78" s="107"/>
      <c r="AAF78" s="107"/>
      <c r="AAG78" s="107"/>
      <c r="AAH78" s="107"/>
      <c r="AAI78" s="107"/>
      <c r="AAJ78" s="107"/>
      <c r="AAK78" s="107"/>
      <c r="AAL78" s="107"/>
      <c r="AAM78" s="107"/>
      <c r="AAN78" s="107"/>
      <c r="AAO78" s="107"/>
      <c r="AAP78" s="107"/>
      <c r="AAQ78" s="107"/>
      <c r="AAR78" s="107"/>
      <c r="AAS78" s="107"/>
      <c r="AAT78" s="107"/>
      <c r="AAU78" s="107"/>
      <c r="AAV78" s="107"/>
      <c r="AAW78" s="107"/>
      <c r="AAX78" s="107"/>
      <c r="AAY78" s="107"/>
      <c r="AAZ78" s="107"/>
      <c r="ABA78" s="107"/>
      <c r="ABB78" s="107"/>
      <c r="ABC78" s="107"/>
      <c r="ABD78" s="107"/>
      <c r="ABE78" s="107"/>
      <c r="ABF78" s="107"/>
      <c r="ABG78" s="107"/>
      <c r="ABH78" s="107"/>
      <c r="ABI78" s="107"/>
      <c r="ABJ78" s="107"/>
      <c r="ABK78" s="107"/>
      <c r="ABL78" s="107"/>
      <c r="ABM78" s="107"/>
      <c r="ABN78" s="107"/>
      <c r="ABO78" s="107"/>
      <c r="ABP78" s="107"/>
    </row>
    <row r="79" spans="21:744" s="108" customFormat="1" ht="14" x14ac:dyDescent="0.15">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c r="LV79" s="107"/>
      <c r="LW79" s="107"/>
      <c r="LX79" s="107"/>
      <c r="LY79" s="107"/>
      <c r="LZ79" s="107"/>
      <c r="MA79" s="107"/>
      <c r="MB79" s="107"/>
      <c r="MC79" s="107"/>
      <c r="MD79" s="107"/>
      <c r="ME79" s="107"/>
      <c r="MF79" s="107"/>
      <c r="MG79" s="107"/>
      <c r="MH79" s="107"/>
      <c r="MI79" s="107"/>
      <c r="MJ79" s="107"/>
      <c r="MK79" s="107"/>
      <c r="ML79" s="107"/>
      <c r="MM79" s="107"/>
      <c r="MN79" s="107"/>
      <c r="MO79" s="107"/>
      <c r="MP79" s="107"/>
      <c r="MQ79" s="107"/>
      <c r="MR79" s="107"/>
      <c r="MS79" s="107"/>
      <c r="MT79" s="107"/>
      <c r="MU79" s="107"/>
      <c r="MV79" s="107"/>
      <c r="MW79" s="107"/>
      <c r="MX79" s="107"/>
      <c r="MY79" s="107"/>
      <c r="MZ79" s="107"/>
      <c r="NA79" s="107"/>
      <c r="NB79" s="107"/>
      <c r="NC79" s="107"/>
      <c r="ND79" s="107"/>
      <c r="NE79" s="107"/>
      <c r="NF79" s="107"/>
      <c r="NG79" s="107"/>
      <c r="NH79" s="107"/>
      <c r="NI79" s="107"/>
      <c r="NJ79" s="107"/>
      <c r="NK79" s="107"/>
      <c r="NL79" s="107"/>
      <c r="NM79" s="107"/>
      <c r="NN79" s="107"/>
      <c r="NO79" s="107"/>
      <c r="NP79" s="107"/>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c r="RR79" s="107"/>
      <c r="RS79" s="107"/>
      <c r="RT79" s="107"/>
      <c r="RU79" s="107"/>
      <c r="RV79" s="107"/>
      <c r="RW79" s="107"/>
      <c r="RX79" s="107"/>
      <c r="RY79" s="107"/>
      <c r="RZ79" s="107"/>
      <c r="SA79" s="107"/>
      <c r="SB79" s="107"/>
      <c r="SC79" s="107"/>
      <c r="SD79" s="107"/>
      <c r="SE79" s="107"/>
      <c r="SF79" s="107"/>
      <c r="SG79" s="107"/>
      <c r="SH79" s="107"/>
      <c r="SI79" s="107"/>
      <c r="SJ79" s="107"/>
      <c r="SK79" s="107"/>
      <c r="SL79" s="107"/>
      <c r="SM79" s="107"/>
      <c r="SN79" s="107"/>
      <c r="SO79" s="107"/>
      <c r="SP79" s="107"/>
      <c r="SQ79" s="107"/>
      <c r="SR79" s="107"/>
      <c r="SS79" s="107"/>
      <c r="ST79" s="107"/>
      <c r="SU79" s="107"/>
      <c r="SV79" s="107"/>
      <c r="SW79" s="107"/>
      <c r="SX79" s="107"/>
      <c r="SY79" s="107"/>
      <c r="SZ79" s="107"/>
      <c r="TA79" s="107"/>
      <c r="TB79" s="107"/>
      <c r="TC79" s="107"/>
      <c r="TD79" s="107"/>
      <c r="TE79" s="107"/>
      <c r="TF79" s="107"/>
      <c r="TG79" s="107"/>
      <c r="TH79" s="107"/>
      <c r="TI79" s="107"/>
      <c r="TJ79" s="107"/>
      <c r="TK79" s="107"/>
      <c r="TL79" s="107"/>
      <c r="TM79" s="107"/>
      <c r="TN79" s="107"/>
      <c r="TO79" s="107"/>
      <c r="TP79" s="107"/>
      <c r="TQ79" s="107"/>
      <c r="TR79" s="107"/>
      <c r="TS79" s="107"/>
      <c r="TT79" s="107"/>
      <c r="TU79" s="107"/>
      <c r="TV79" s="107"/>
      <c r="TW79" s="107"/>
      <c r="TX79" s="107"/>
      <c r="TY79" s="107"/>
      <c r="TZ79" s="107"/>
      <c r="UA79" s="107"/>
      <c r="UB79" s="107"/>
      <c r="UC79" s="107"/>
      <c r="UD79" s="107"/>
      <c r="UE79" s="107"/>
      <c r="UF79" s="107"/>
      <c r="UG79" s="107"/>
      <c r="UH79" s="107"/>
      <c r="UI79" s="107"/>
      <c r="UJ79" s="107"/>
      <c r="UK79" s="107"/>
      <c r="UL79" s="107"/>
      <c r="UM79" s="107"/>
      <c r="UN79" s="107"/>
      <c r="UO79" s="107"/>
      <c r="UP79" s="107"/>
      <c r="UQ79" s="107"/>
      <c r="UR79" s="107"/>
      <c r="US79" s="107"/>
      <c r="UT79" s="107"/>
      <c r="UU79" s="107"/>
      <c r="UV79" s="107"/>
      <c r="UW79" s="107"/>
      <c r="UX79" s="107"/>
      <c r="UY79" s="107"/>
      <c r="UZ79" s="107"/>
      <c r="VA79" s="107"/>
      <c r="VB79" s="107"/>
      <c r="VC79" s="107"/>
      <c r="VD79" s="107"/>
      <c r="VE79" s="107"/>
      <c r="VF79" s="107"/>
      <c r="VG79" s="107"/>
      <c r="VH79" s="107"/>
      <c r="VI79" s="107"/>
      <c r="VJ79" s="107"/>
      <c r="VK79" s="107"/>
      <c r="VL79" s="107"/>
      <c r="VM79" s="107"/>
      <c r="VN79" s="107"/>
      <c r="VO79" s="107"/>
      <c r="VP79" s="107"/>
      <c r="VQ79" s="107"/>
      <c r="VR79" s="107"/>
      <c r="VS79" s="107"/>
      <c r="VT79" s="107"/>
      <c r="VU79" s="107"/>
      <c r="VV79" s="107"/>
      <c r="VW79" s="107"/>
      <c r="VX79" s="107"/>
      <c r="VY79" s="107"/>
      <c r="VZ79" s="107"/>
      <c r="WA79" s="107"/>
      <c r="WB79" s="107"/>
      <c r="WC79" s="107"/>
      <c r="WD79" s="107"/>
      <c r="WE79" s="107"/>
      <c r="WF79" s="107"/>
      <c r="WG79" s="107"/>
      <c r="WH79" s="107"/>
      <c r="WI79" s="107"/>
      <c r="WJ79" s="107"/>
      <c r="WK79" s="107"/>
      <c r="WL79" s="107"/>
      <c r="WM79" s="107"/>
      <c r="WN79" s="107"/>
      <c r="WO79" s="107"/>
      <c r="WP79" s="107"/>
      <c r="WQ79" s="107"/>
      <c r="WR79" s="107"/>
      <c r="WS79" s="107"/>
      <c r="WT79" s="107"/>
      <c r="WU79" s="107"/>
      <c r="WV79" s="107"/>
      <c r="WW79" s="107"/>
      <c r="WX79" s="107"/>
      <c r="WY79" s="107"/>
      <c r="WZ79" s="107"/>
      <c r="XA79" s="107"/>
      <c r="XB79" s="107"/>
      <c r="XC79" s="107"/>
      <c r="XD79" s="107"/>
      <c r="XE79" s="107"/>
      <c r="XF79" s="107"/>
      <c r="XG79" s="107"/>
      <c r="XH79" s="107"/>
      <c r="XI79" s="107"/>
      <c r="XJ79" s="107"/>
      <c r="XK79" s="107"/>
      <c r="XL79" s="107"/>
      <c r="XM79" s="107"/>
      <c r="XN79" s="107"/>
      <c r="XO79" s="107"/>
      <c r="XP79" s="107"/>
      <c r="XQ79" s="107"/>
      <c r="XR79" s="107"/>
      <c r="XS79" s="107"/>
      <c r="XT79" s="107"/>
      <c r="XU79" s="107"/>
      <c r="XV79" s="107"/>
      <c r="XW79" s="107"/>
      <c r="XX79" s="107"/>
      <c r="XY79" s="107"/>
      <c r="XZ79" s="107"/>
      <c r="YA79" s="107"/>
      <c r="YB79" s="107"/>
      <c r="YC79" s="107"/>
      <c r="YD79" s="107"/>
      <c r="YE79" s="107"/>
      <c r="YF79" s="107"/>
      <c r="YG79" s="107"/>
      <c r="YH79" s="107"/>
      <c r="YI79" s="107"/>
      <c r="YJ79" s="107"/>
      <c r="YK79" s="107"/>
      <c r="YL79" s="107"/>
      <c r="YM79" s="107"/>
      <c r="YN79" s="107"/>
      <c r="YO79" s="107"/>
      <c r="YP79" s="107"/>
      <c r="YQ79" s="107"/>
      <c r="YR79" s="107"/>
      <c r="YS79" s="107"/>
      <c r="YT79" s="107"/>
      <c r="YU79" s="107"/>
      <c r="YV79" s="107"/>
      <c r="YW79" s="107"/>
      <c r="YX79" s="107"/>
      <c r="YY79" s="107"/>
      <c r="YZ79" s="107"/>
      <c r="ZA79" s="107"/>
      <c r="ZB79" s="107"/>
      <c r="ZC79" s="107"/>
      <c r="ZD79" s="107"/>
      <c r="ZE79" s="107"/>
      <c r="ZF79" s="107"/>
      <c r="ZG79" s="107"/>
      <c r="ZH79" s="107"/>
      <c r="ZI79" s="107"/>
      <c r="ZJ79" s="107"/>
      <c r="ZK79" s="107"/>
      <c r="ZL79" s="107"/>
      <c r="ZM79" s="107"/>
      <c r="ZN79" s="107"/>
      <c r="ZO79" s="107"/>
      <c r="ZP79" s="107"/>
      <c r="ZQ79" s="107"/>
      <c r="ZR79" s="107"/>
      <c r="ZS79" s="107"/>
      <c r="ZT79" s="107"/>
      <c r="ZU79" s="107"/>
      <c r="ZV79" s="107"/>
      <c r="ZW79" s="107"/>
      <c r="ZX79" s="107"/>
      <c r="ZY79" s="107"/>
      <c r="ZZ79" s="107"/>
      <c r="AAA79" s="107"/>
      <c r="AAB79" s="107"/>
      <c r="AAC79" s="107"/>
      <c r="AAD79" s="107"/>
      <c r="AAE79" s="107"/>
      <c r="AAF79" s="107"/>
      <c r="AAG79" s="107"/>
      <c r="AAH79" s="107"/>
      <c r="AAI79" s="107"/>
      <c r="AAJ79" s="107"/>
      <c r="AAK79" s="107"/>
      <c r="AAL79" s="107"/>
      <c r="AAM79" s="107"/>
      <c r="AAN79" s="107"/>
      <c r="AAO79" s="107"/>
      <c r="AAP79" s="107"/>
      <c r="AAQ79" s="107"/>
      <c r="AAR79" s="107"/>
      <c r="AAS79" s="107"/>
      <c r="AAT79" s="107"/>
      <c r="AAU79" s="107"/>
      <c r="AAV79" s="107"/>
      <c r="AAW79" s="107"/>
      <c r="AAX79" s="107"/>
      <c r="AAY79" s="107"/>
      <c r="AAZ79" s="107"/>
      <c r="ABA79" s="107"/>
      <c r="ABB79" s="107"/>
      <c r="ABC79" s="107"/>
      <c r="ABD79" s="107"/>
      <c r="ABE79" s="107"/>
      <c r="ABF79" s="107"/>
      <c r="ABG79" s="107"/>
      <c r="ABH79" s="107"/>
      <c r="ABI79" s="107"/>
      <c r="ABJ79" s="107"/>
      <c r="ABK79" s="107"/>
      <c r="ABL79" s="107"/>
      <c r="ABM79" s="107"/>
      <c r="ABN79" s="107"/>
      <c r="ABO79" s="107"/>
      <c r="ABP79" s="107"/>
    </row>
    <row r="80" spans="21:744" s="108" customFormat="1" ht="14" x14ac:dyDescent="0.15">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c r="LV80" s="107"/>
      <c r="LW80" s="107"/>
      <c r="LX80" s="107"/>
      <c r="LY80" s="107"/>
      <c r="LZ80" s="107"/>
      <c r="MA80" s="107"/>
      <c r="MB80" s="107"/>
      <c r="MC80" s="107"/>
      <c r="MD80" s="107"/>
      <c r="ME80" s="107"/>
      <c r="MF80" s="107"/>
      <c r="MG80" s="107"/>
      <c r="MH80" s="107"/>
      <c r="MI80" s="107"/>
      <c r="MJ80" s="107"/>
      <c r="MK80" s="107"/>
      <c r="ML80" s="107"/>
      <c r="MM80" s="107"/>
      <c r="MN80" s="107"/>
      <c r="MO80" s="107"/>
      <c r="MP80" s="107"/>
      <c r="MQ80" s="107"/>
      <c r="MR80" s="107"/>
      <c r="MS80" s="107"/>
      <c r="MT80" s="107"/>
      <c r="MU80" s="107"/>
      <c r="MV80" s="107"/>
      <c r="MW80" s="107"/>
      <c r="MX80" s="107"/>
      <c r="MY80" s="107"/>
      <c r="MZ80" s="107"/>
      <c r="NA80" s="107"/>
      <c r="NB80" s="107"/>
      <c r="NC80" s="107"/>
      <c r="ND80" s="107"/>
      <c r="NE80" s="107"/>
      <c r="NF80" s="107"/>
      <c r="NG80" s="107"/>
      <c r="NH80" s="107"/>
      <c r="NI80" s="107"/>
      <c r="NJ80" s="107"/>
      <c r="NK80" s="107"/>
      <c r="NL80" s="107"/>
      <c r="NM80" s="107"/>
      <c r="NN80" s="107"/>
      <c r="NO80" s="107"/>
      <c r="NP80" s="107"/>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c r="RR80" s="107"/>
      <c r="RS80" s="107"/>
      <c r="RT80" s="107"/>
      <c r="RU80" s="107"/>
      <c r="RV80" s="107"/>
      <c r="RW80" s="107"/>
      <c r="RX80" s="107"/>
      <c r="RY80" s="107"/>
      <c r="RZ80" s="107"/>
      <c r="SA80" s="107"/>
      <c r="SB80" s="107"/>
      <c r="SC80" s="107"/>
      <c r="SD80" s="107"/>
      <c r="SE80" s="107"/>
      <c r="SF80" s="107"/>
      <c r="SG80" s="107"/>
      <c r="SH80" s="107"/>
      <c r="SI80" s="107"/>
      <c r="SJ80" s="107"/>
      <c r="SK80" s="107"/>
      <c r="SL80" s="107"/>
      <c r="SM80" s="107"/>
      <c r="SN80" s="107"/>
      <c r="SO80" s="107"/>
      <c r="SP80" s="107"/>
      <c r="SQ80" s="107"/>
      <c r="SR80" s="107"/>
      <c r="SS80" s="107"/>
      <c r="ST80" s="107"/>
      <c r="SU80" s="107"/>
      <c r="SV80" s="107"/>
      <c r="SW80" s="107"/>
      <c r="SX80" s="107"/>
      <c r="SY80" s="107"/>
      <c r="SZ80" s="107"/>
      <c r="TA80" s="107"/>
      <c r="TB80" s="107"/>
      <c r="TC80" s="107"/>
      <c r="TD80" s="107"/>
      <c r="TE80" s="107"/>
      <c r="TF80" s="107"/>
      <c r="TG80" s="107"/>
      <c r="TH80" s="107"/>
      <c r="TI80" s="107"/>
      <c r="TJ80" s="107"/>
      <c r="TK80" s="107"/>
      <c r="TL80" s="107"/>
      <c r="TM80" s="107"/>
      <c r="TN80" s="107"/>
      <c r="TO80" s="107"/>
      <c r="TP80" s="107"/>
      <c r="TQ80" s="107"/>
      <c r="TR80" s="107"/>
      <c r="TS80" s="107"/>
      <c r="TT80" s="107"/>
      <c r="TU80" s="107"/>
      <c r="TV80" s="107"/>
      <c r="TW80" s="107"/>
      <c r="TX80" s="107"/>
      <c r="TY80" s="107"/>
      <c r="TZ80" s="107"/>
      <c r="UA80" s="107"/>
      <c r="UB80" s="107"/>
      <c r="UC80" s="107"/>
      <c r="UD80" s="107"/>
      <c r="UE80" s="107"/>
      <c r="UF80" s="107"/>
      <c r="UG80" s="107"/>
      <c r="UH80" s="107"/>
      <c r="UI80" s="107"/>
      <c r="UJ80" s="107"/>
      <c r="UK80" s="107"/>
      <c r="UL80" s="107"/>
      <c r="UM80" s="107"/>
      <c r="UN80" s="107"/>
      <c r="UO80" s="107"/>
      <c r="UP80" s="107"/>
      <c r="UQ80" s="107"/>
      <c r="UR80" s="107"/>
      <c r="US80" s="107"/>
      <c r="UT80" s="107"/>
      <c r="UU80" s="107"/>
      <c r="UV80" s="107"/>
      <c r="UW80" s="107"/>
      <c r="UX80" s="107"/>
      <c r="UY80" s="107"/>
      <c r="UZ80" s="107"/>
      <c r="VA80" s="107"/>
      <c r="VB80" s="107"/>
      <c r="VC80" s="107"/>
      <c r="VD80" s="107"/>
      <c r="VE80" s="107"/>
      <c r="VF80" s="107"/>
      <c r="VG80" s="107"/>
      <c r="VH80" s="107"/>
      <c r="VI80" s="107"/>
      <c r="VJ80" s="107"/>
      <c r="VK80" s="107"/>
      <c r="VL80" s="107"/>
      <c r="VM80" s="107"/>
      <c r="VN80" s="107"/>
      <c r="VO80" s="107"/>
      <c r="VP80" s="107"/>
      <c r="VQ80" s="107"/>
      <c r="VR80" s="107"/>
      <c r="VS80" s="107"/>
      <c r="VT80" s="107"/>
      <c r="VU80" s="107"/>
      <c r="VV80" s="107"/>
      <c r="VW80" s="107"/>
      <c r="VX80" s="107"/>
      <c r="VY80" s="107"/>
      <c r="VZ80" s="107"/>
      <c r="WA80" s="107"/>
      <c r="WB80" s="107"/>
      <c r="WC80" s="107"/>
      <c r="WD80" s="107"/>
      <c r="WE80" s="107"/>
      <c r="WF80" s="107"/>
      <c r="WG80" s="107"/>
      <c r="WH80" s="107"/>
      <c r="WI80" s="107"/>
      <c r="WJ80" s="107"/>
      <c r="WK80" s="107"/>
      <c r="WL80" s="107"/>
      <c r="WM80" s="107"/>
      <c r="WN80" s="107"/>
      <c r="WO80" s="107"/>
      <c r="WP80" s="107"/>
      <c r="WQ80" s="107"/>
      <c r="WR80" s="107"/>
      <c r="WS80" s="107"/>
      <c r="WT80" s="107"/>
      <c r="WU80" s="107"/>
      <c r="WV80" s="107"/>
      <c r="WW80" s="107"/>
      <c r="WX80" s="107"/>
      <c r="WY80" s="107"/>
      <c r="WZ80" s="107"/>
      <c r="XA80" s="107"/>
      <c r="XB80" s="107"/>
      <c r="XC80" s="107"/>
      <c r="XD80" s="107"/>
      <c r="XE80" s="107"/>
      <c r="XF80" s="107"/>
      <c r="XG80" s="107"/>
      <c r="XH80" s="107"/>
      <c r="XI80" s="107"/>
      <c r="XJ80" s="107"/>
      <c r="XK80" s="107"/>
      <c r="XL80" s="107"/>
      <c r="XM80" s="107"/>
      <c r="XN80" s="107"/>
      <c r="XO80" s="107"/>
      <c r="XP80" s="107"/>
      <c r="XQ80" s="107"/>
      <c r="XR80" s="107"/>
      <c r="XS80" s="107"/>
      <c r="XT80" s="107"/>
      <c r="XU80" s="107"/>
      <c r="XV80" s="107"/>
      <c r="XW80" s="107"/>
      <c r="XX80" s="107"/>
      <c r="XY80" s="107"/>
      <c r="XZ80" s="107"/>
      <c r="YA80" s="107"/>
      <c r="YB80" s="107"/>
      <c r="YC80" s="107"/>
      <c r="YD80" s="107"/>
      <c r="YE80" s="107"/>
      <c r="YF80" s="107"/>
      <c r="YG80" s="107"/>
      <c r="YH80" s="107"/>
      <c r="YI80" s="107"/>
      <c r="YJ80" s="107"/>
      <c r="YK80" s="107"/>
      <c r="YL80" s="107"/>
      <c r="YM80" s="107"/>
      <c r="YN80" s="107"/>
      <c r="YO80" s="107"/>
      <c r="YP80" s="107"/>
      <c r="YQ80" s="107"/>
      <c r="YR80" s="107"/>
      <c r="YS80" s="107"/>
      <c r="YT80" s="107"/>
      <c r="YU80" s="107"/>
      <c r="YV80" s="107"/>
      <c r="YW80" s="107"/>
      <c r="YX80" s="107"/>
      <c r="YY80" s="107"/>
      <c r="YZ80" s="107"/>
      <c r="ZA80" s="107"/>
      <c r="ZB80" s="107"/>
      <c r="ZC80" s="107"/>
      <c r="ZD80" s="107"/>
      <c r="ZE80" s="107"/>
      <c r="ZF80" s="107"/>
      <c r="ZG80" s="107"/>
      <c r="ZH80" s="107"/>
      <c r="ZI80" s="107"/>
      <c r="ZJ80" s="107"/>
      <c r="ZK80" s="107"/>
      <c r="ZL80" s="107"/>
      <c r="ZM80" s="107"/>
      <c r="ZN80" s="107"/>
      <c r="ZO80" s="107"/>
      <c r="ZP80" s="107"/>
      <c r="ZQ80" s="107"/>
      <c r="ZR80" s="107"/>
      <c r="ZS80" s="107"/>
      <c r="ZT80" s="107"/>
      <c r="ZU80" s="107"/>
      <c r="ZV80" s="107"/>
      <c r="ZW80" s="107"/>
      <c r="ZX80" s="107"/>
      <c r="ZY80" s="107"/>
      <c r="ZZ80" s="107"/>
      <c r="AAA80" s="107"/>
      <c r="AAB80" s="107"/>
      <c r="AAC80" s="107"/>
      <c r="AAD80" s="107"/>
      <c r="AAE80" s="107"/>
      <c r="AAF80" s="107"/>
      <c r="AAG80" s="107"/>
      <c r="AAH80" s="107"/>
      <c r="AAI80" s="107"/>
      <c r="AAJ80" s="107"/>
      <c r="AAK80" s="107"/>
      <c r="AAL80" s="107"/>
      <c r="AAM80" s="107"/>
      <c r="AAN80" s="107"/>
      <c r="AAO80" s="107"/>
      <c r="AAP80" s="107"/>
      <c r="AAQ80" s="107"/>
      <c r="AAR80" s="107"/>
      <c r="AAS80" s="107"/>
      <c r="AAT80" s="107"/>
      <c r="AAU80" s="107"/>
      <c r="AAV80" s="107"/>
      <c r="AAW80" s="107"/>
      <c r="AAX80" s="107"/>
      <c r="AAY80" s="107"/>
      <c r="AAZ80" s="107"/>
      <c r="ABA80" s="107"/>
      <c r="ABB80" s="107"/>
      <c r="ABC80" s="107"/>
      <c r="ABD80" s="107"/>
      <c r="ABE80" s="107"/>
      <c r="ABF80" s="107"/>
      <c r="ABG80" s="107"/>
      <c r="ABH80" s="107"/>
      <c r="ABI80" s="107"/>
      <c r="ABJ80" s="107"/>
      <c r="ABK80" s="107"/>
      <c r="ABL80" s="107"/>
      <c r="ABM80" s="107"/>
      <c r="ABN80" s="107"/>
      <c r="ABO80" s="107"/>
      <c r="ABP80" s="107"/>
    </row>
    <row r="81" spans="21:744" s="108" customFormat="1" ht="14" x14ac:dyDescent="0.15">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c r="LV81" s="107"/>
      <c r="LW81" s="107"/>
      <c r="LX81" s="107"/>
      <c r="LY81" s="107"/>
      <c r="LZ81" s="107"/>
      <c r="MA81" s="107"/>
      <c r="MB81" s="107"/>
      <c r="MC81" s="107"/>
      <c r="MD81" s="107"/>
      <c r="ME81" s="107"/>
      <c r="MF81" s="107"/>
      <c r="MG81" s="107"/>
      <c r="MH81" s="107"/>
      <c r="MI81" s="107"/>
      <c r="MJ81" s="107"/>
      <c r="MK81" s="107"/>
      <c r="ML81" s="107"/>
      <c r="MM81" s="107"/>
      <c r="MN81" s="107"/>
      <c r="MO81" s="107"/>
      <c r="MP81" s="107"/>
      <c r="MQ81" s="107"/>
      <c r="MR81" s="107"/>
      <c r="MS81" s="107"/>
      <c r="MT81" s="107"/>
      <c r="MU81" s="107"/>
      <c r="MV81" s="107"/>
      <c r="MW81" s="107"/>
      <c r="MX81" s="107"/>
      <c r="MY81" s="107"/>
      <c r="MZ81" s="107"/>
      <c r="NA81" s="107"/>
      <c r="NB81" s="107"/>
      <c r="NC81" s="107"/>
      <c r="ND81" s="107"/>
      <c r="NE81" s="107"/>
      <c r="NF81" s="107"/>
      <c r="NG81" s="107"/>
      <c r="NH81" s="107"/>
      <c r="NI81" s="107"/>
      <c r="NJ81" s="107"/>
      <c r="NK81" s="107"/>
      <c r="NL81" s="107"/>
      <c r="NM81" s="107"/>
      <c r="NN81" s="107"/>
      <c r="NO81" s="107"/>
      <c r="NP81" s="107"/>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c r="RR81" s="107"/>
      <c r="RS81" s="107"/>
      <c r="RT81" s="107"/>
      <c r="RU81" s="107"/>
      <c r="RV81" s="107"/>
      <c r="RW81" s="107"/>
      <c r="RX81" s="107"/>
      <c r="RY81" s="107"/>
      <c r="RZ81" s="107"/>
      <c r="SA81" s="107"/>
      <c r="SB81" s="107"/>
      <c r="SC81" s="107"/>
      <c r="SD81" s="107"/>
      <c r="SE81" s="107"/>
      <c r="SF81" s="107"/>
      <c r="SG81" s="107"/>
      <c r="SH81" s="107"/>
      <c r="SI81" s="107"/>
      <c r="SJ81" s="107"/>
      <c r="SK81" s="107"/>
      <c r="SL81" s="107"/>
      <c r="SM81" s="107"/>
      <c r="SN81" s="107"/>
      <c r="SO81" s="107"/>
      <c r="SP81" s="107"/>
      <c r="SQ81" s="107"/>
      <c r="SR81" s="107"/>
      <c r="SS81" s="107"/>
      <c r="ST81" s="107"/>
      <c r="SU81" s="107"/>
      <c r="SV81" s="107"/>
      <c r="SW81" s="107"/>
      <c r="SX81" s="107"/>
      <c r="SY81" s="107"/>
      <c r="SZ81" s="107"/>
      <c r="TA81" s="107"/>
      <c r="TB81" s="107"/>
      <c r="TC81" s="107"/>
      <c r="TD81" s="107"/>
      <c r="TE81" s="107"/>
      <c r="TF81" s="107"/>
      <c r="TG81" s="107"/>
      <c r="TH81" s="107"/>
      <c r="TI81" s="107"/>
      <c r="TJ81" s="107"/>
      <c r="TK81" s="107"/>
      <c r="TL81" s="107"/>
      <c r="TM81" s="107"/>
      <c r="TN81" s="107"/>
      <c r="TO81" s="107"/>
      <c r="TP81" s="107"/>
      <c r="TQ81" s="107"/>
      <c r="TR81" s="107"/>
      <c r="TS81" s="107"/>
      <c r="TT81" s="107"/>
      <c r="TU81" s="107"/>
      <c r="TV81" s="107"/>
      <c r="TW81" s="107"/>
      <c r="TX81" s="107"/>
      <c r="TY81" s="107"/>
      <c r="TZ81" s="107"/>
      <c r="UA81" s="107"/>
      <c r="UB81" s="107"/>
      <c r="UC81" s="107"/>
      <c r="UD81" s="107"/>
      <c r="UE81" s="107"/>
      <c r="UF81" s="107"/>
      <c r="UG81" s="107"/>
      <c r="UH81" s="107"/>
      <c r="UI81" s="107"/>
      <c r="UJ81" s="107"/>
      <c r="UK81" s="107"/>
      <c r="UL81" s="107"/>
      <c r="UM81" s="107"/>
      <c r="UN81" s="107"/>
      <c r="UO81" s="107"/>
      <c r="UP81" s="107"/>
      <c r="UQ81" s="107"/>
      <c r="UR81" s="107"/>
      <c r="US81" s="107"/>
      <c r="UT81" s="107"/>
      <c r="UU81" s="107"/>
      <c r="UV81" s="107"/>
      <c r="UW81" s="107"/>
      <c r="UX81" s="107"/>
      <c r="UY81" s="107"/>
      <c r="UZ81" s="107"/>
      <c r="VA81" s="107"/>
      <c r="VB81" s="107"/>
      <c r="VC81" s="107"/>
      <c r="VD81" s="107"/>
      <c r="VE81" s="107"/>
      <c r="VF81" s="107"/>
      <c r="VG81" s="107"/>
      <c r="VH81" s="107"/>
      <c r="VI81" s="107"/>
      <c r="VJ81" s="107"/>
      <c r="VK81" s="107"/>
      <c r="VL81" s="107"/>
      <c r="VM81" s="107"/>
      <c r="VN81" s="107"/>
      <c r="VO81" s="107"/>
      <c r="VP81" s="107"/>
      <c r="VQ81" s="107"/>
      <c r="VR81" s="107"/>
      <c r="VS81" s="107"/>
      <c r="VT81" s="107"/>
      <c r="VU81" s="107"/>
      <c r="VV81" s="107"/>
      <c r="VW81" s="107"/>
      <c r="VX81" s="107"/>
      <c r="VY81" s="107"/>
      <c r="VZ81" s="107"/>
      <c r="WA81" s="107"/>
      <c r="WB81" s="107"/>
      <c r="WC81" s="107"/>
      <c r="WD81" s="107"/>
      <c r="WE81" s="107"/>
      <c r="WF81" s="107"/>
      <c r="WG81" s="107"/>
      <c r="WH81" s="107"/>
      <c r="WI81" s="107"/>
      <c r="WJ81" s="107"/>
      <c r="WK81" s="107"/>
      <c r="WL81" s="107"/>
      <c r="WM81" s="107"/>
      <c r="WN81" s="107"/>
      <c r="WO81" s="107"/>
      <c r="WP81" s="107"/>
      <c r="WQ81" s="107"/>
      <c r="WR81" s="107"/>
      <c r="WS81" s="107"/>
      <c r="WT81" s="107"/>
      <c r="WU81" s="107"/>
      <c r="WV81" s="107"/>
      <c r="WW81" s="107"/>
      <c r="WX81" s="107"/>
      <c r="WY81" s="107"/>
      <c r="WZ81" s="107"/>
      <c r="XA81" s="107"/>
      <c r="XB81" s="107"/>
      <c r="XC81" s="107"/>
      <c r="XD81" s="107"/>
      <c r="XE81" s="107"/>
      <c r="XF81" s="107"/>
      <c r="XG81" s="107"/>
      <c r="XH81" s="107"/>
      <c r="XI81" s="107"/>
      <c r="XJ81" s="107"/>
      <c r="XK81" s="107"/>
      <c r="XL81" s="107"/>
      <c r="XM81" s="107"/>
      <c r="XN81" s="107"/>
      <c r="XO81" s="107"/>
      <c r="XP81" s="107"/>
      <c r="XQ81" s="107"/>
      <c r="XR81" s="107"/>
      <c r="XS81" s="107"/>
      <c r="XT81" s="107"/>
      <c r="XU81" s="107"/>
      <c r="XV81" s="107"/>
      <c r="XW81" s="107"/>
      <c r="XX81" s="107"/>
      <c r="XY81" s="107"/>
      <c r="XZ81" s="107"/>
      <c r="YA81" s="107"/>
      <c r="YB81" s="107"/>
      <c r="YC81" s="107"/>
      <c r="YD81" s="107"/>
      <c r="YE81" s="107"/>
      <c r="YF81" s="107"/>
      <c r="YG81" s="107"/>
      <c r="YH81" s="107"/>
      <c r="YI81" s="107"/>
      <c r="YJ81" s="107"/>
      <c r="YK81" s="107"/>
      <c r="YL81" s="107"/>
      <c r="YM81" s="107"/>
      <c r="YN81" s="107"/>
      <c r="YO81" s="107"/>
      <c r="YP81" s="107"/>
      <c r="YQ81" s="107"/>
      <c r="YR81" s="107"/>
      <c r="YS81" s="107"/>
      <c r="YT81" s="107"/>
      <c r="YU81" s="107"/>
      <c r="YV81" s="107"/>
      <c r="YW81" s="107"/>
      <c r="YX81" s="107"/>
      <c r="YY81" s="107"/>
      <c r="YZ81" s="107"/>
      <c r="ZA81" s="107"/>
      <c r="ZB81" s="107"/>
      <c r="ZC81" s="107"/>
      <c r="ZD81" s="107"/>
      <c r="ZE81" s="107"/>
      <c r="ZF81" s="107"/>
      <c r="ZG81" s="107"/>
      <c r="ZH81" s="107"/>
      <c r="ZI81" s="107"/>
      <c r="ZJ81" s="107"/>
      <c r="ZK81" s="107"/>
      <c r="ZL81" s="107"/>
      <c r="ZM81" s="107"/>
      <c r="ZN81" s="107"/>
      <c r="ZO81" s="107"/>
      <c r="ZP81" s="107"/>
      <c r="ZQ81" s="107"/>
      <c r="ZR81" s="107"/>
      <c r="ZS81" s="107"/>
      <c r="ZT81" s="107"/>
      <c r="ZU81" s="107"/>
      <c r="ZV81" s="107"/>
      <c r="ZW81" s="107"/>
      <c r="ZX81" s="107"/>
      <c r="ZY81" s="107"/>
      <c r="ZZ81" s="107"/>
      <c r="AAA81" s="107"/>
      <c r="AAB81" s="107"/>
      <c r="AAC81" s="107"/>
      <c r="AAD81" s="107"/>
      <c r="AAE81" s="107"/>
      <c r="AAF81" s="107"/>
      <c r="AAG81" s="107"/>
      <c r="AAH81" s="107"/>
      <c r="AAI81" s="107"/>
      <c r="AAJ81" s="107"/>
      <c r="AAK81" s="107"/>
      <c r="AAL81" s="107"/>
      <c r="AAM81" s="107"/>
      <c r="AAN81" s="107"/>
      <c r="AAO81" s="107"/>
      <c r="AAP81" s="107"/>
      <c r="AAQ81" s="107"/>
      <c r="AAR81" s="107"/>
      <c r="AAS81" s="107"/>
      <c r="AAT81" s="107"/>
      <c r="AAU81" s="107"/>
      <c r="AAV81" s="107"/>
      <c r="AAW81" s="107"/>
      <c r="AAX81" s="107"/>
      <c r="AAY81" s="107"/>
      <c r="AAZ81" s="107"/>
      <c r="ABA81" s="107"/>
      <c r="ABB81" s="107"/>
      <c r="ABC81" s="107"/>
      <c r="ABD81" s="107"/>
      <c r="ABE81" s="107"/>
      <c r="ABF81" s="107"/>
      <c r="ABG81" s="107"/>
      <c r="ABH81" s="107"/>
      <c r="ABI81" s="107"/>
      <c r="ABJ81" s="107"/>
      <c r="ABK81" s="107"/>
      <c r="ABL81" s="107"/>
      <c r="ABM81" s="107"/>
      <c r="ABN81" s="107"/>
      <c r="ABO81" s="107"/>
      <c r="ABP81" s="107"/>
    </row>
    <row r="82" spans="21:744" s="108" customFormat="1" ht="14" x14ac:dyDescent="0.15">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c r="LV82" s="107"/>
      <c r="LW82" s="107"/>
      <c r="LX82" s="107"/>
      <c r="LY82" s="107"/>
      <c r="LZ82" s="107"/>
      <c r="MA82" s="107"/>
      <c r="MB82" s="107"/>
      <c r="MC82" s="107"/>
      <c r="MD82" s="107"/>
      <c r="ME82" s="107"/>
      <c r="MF82" s="107"/>
      <c r="MG82" s="107"/>
      <c r="MH82" s="107"/>
      <c r="MI82" s="107"/>
      <c r="MJ82" s="107"/>
      <c r="MK82" s="107"/>
      <c r="ML82" s="107"/>
      <c r="MM82" s="107"/>
      <c r="MN82" s="107"/>
      <c r="MO82" s="107"/>
      <c r="MP82" s="107"/>
      <c r="MQ82" s="107"/>
      <c r="MR82" s="107"/>
      <c r="MS82" s="107"/>
      <c r="MT82" s="107"/>
      <c r="MU82" s="107"/>
      <c r="MV82" s="107"/>
      <c r="MW82" s="107"/>
      <c r="MX82" s="107"/>
      <c r="MY82" s="107"/>
      <c r="MZ82" s="107"/>
      <c r="NA82" s="107"/>
      <c r="NB82" s="107"/>
      <c r="NC82" s="107"/>
      <c r="ND82" s="107"/>
      <c r="NE82" s="107"/>
      <c r="NF82" s="107"/>
      <c r="NG82" s="107"/>
      <c r="NH82" s="107"/>
      <c r="NI82" s="107"/>
      <c r="NJ82" s="107"/>
      <c r="NK82" s="107"/>
      <c r="NL82" s="107"/>
      <c r="NM82" s="107"/>
      <c r="NN82" s="107"/>
      <c r="NO82" s="107"/>
      <c r="NP82" s="107"/>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c r="RR82" s="107"/>
      <c r="RS82" s="107"/>
      <c r="RT82" s="107"/>
      <c r="RU82" s="107"/>
      <c r="RV82" s="107"/>
      <c r="RW82" s="107"/>
      <c r="RX82" s="107"/>
      <c r="RY82" s="107"/>
      <c r="RZ82" s="107"/>
      <c r="SA82" s="107"/>
      <c r="SB82" s="107"/>
      <c r="SC82" s="107"/>
      <c r="SD82" s="107"/>
      <c r="SE82" s="107"/>
      <c r="SF82" s="107"/>
      <c r="SG82" s="107"/>
      <c r="SH82" s="107"/>
      <c r="SI82" s="107"/>
      <c r="SJ82" s="107"/>
      <c r="SK82" s="107"/>
      <c r="SL82" s="107"/>
      <c r="SM82" s="107"/>
      <c r="SN82" s="107"/>
      <c r="SO82" s="107"/>
      <c r="SP82" s="107"/>
      <c r="SQ82" s="107"/>
      <c r="SR82" s="107"/>
      <c r="SS82" s="107"/>
      <c r="ST82" s="107"/>
      <c r="SU82" s="107"/>
      <c r="SV82" s="107"/>
      <c r="SW82" s="107"/>
      <c r="SX82" s="107"/>
      <c r="SY82" s="107"/>
      <c r="SZ82" s="107"/>
      <c r="TA82" s="107"/>
      <c r="TB82" s="107"/>
      <c r="TC82" s="107"/>
      <c r="TD82" s="107"/>
      <c r="TE82" s="107"/>
      <c r="TF82" s="107"/>
      <c r="TG82" s="107"/>
      <c r="TH82" s="107"/>
      <c r="TI82" s="107"/>
      <c r="TJ82" s="107"/>
      <c r="TK82" s="107"/>
      <c r="TL82" s="107"/>
      <c r="TM82" s="107"/>
      <c r="TN82" s="107"/>
      <c r="TO82" s="107"/>
      <c r="TP82" s="107"/>
      <c r="TQ82" s="107"/>
      <c r="TR82" s="107"/>
      <c r="TS82" s="107"/>
      <c r="TT82" s="107"/>
      <c r="TU82" s="107"/>
      <c r="TV82" s="107"/>
      <c r="TW82" s="107"/>
      <c r="TX82" s="107"/>
      <c r="TY82" s="107"/>
      <c r="TZ82" s="107"/>
      <c r="UA82" s="107"/>
      <c r="UB82" s="107"/>
      <c r="UC82" s="107"/>
      <c r="UD82" s="107"/>
      <c r="UE82" s="107"/>
      <c r="UF82" s="107"/>
      <c r="UG82" s="107"/>
      <c r="UH82" s="107"/>
      <c r="UI82" s="107"/>
      <c r="UJ82" s="107"/>
      <c r="UK82" s="107"/>
      <c r="UL82" s="107"/>
      <c r="UM82" s="107"/>
      <c r="UN82" s="107"/>
      <c r="UO82" s="107"/>
      <c r="UP82" s="107"/>
      <c r="UQ82" s="107"/>
      <c r="UR82" s="107"/>
      <c r="US82" s="107"/>
      <c r="UT82" s="107"/>
      <c r="UU82" s="107"/>
      <c r="UV82" s="107"/>
      <c r="UW82" s="107"/>
      <c r="UX82" s="107"/>
      <c r="UY82" s="107"/>
      <c r="UZ82" s="107"/>
      <c r="VA82" s="107"/>
      <c r="VB82" s="107"/>
      <c r="VC82" s="107"/>
      <c r="VD82" s="107"/>
      <c r="VE82" s="107"/>
      <c r="VF82" s="107"/>
      <c r="VG82" s="107"/>
      <c r="VH82" s="107"/>
      <c r="VI82" s="107"/>
      <c r="VJ82" s="107"/>
      <c r="VK82" s="107"/>
      <c r="VL82" s="107"/>
      <c r="VM82" s="107"/>
      <c r="VN82" s="107"/>
      <c r="VO82" s="107"/>
      <c r="VP82" s="107"/>
      <c r="VQ82" s="107"/>
      <c r="VR82" s="107"/>
      <c r="VS82" s="107"/>
      <c r="VT82" s="107"/>
      <c r="VU82" s="107"/>
      <c r="VV82" s="107"/>
      <c r="VW82" s="107"/>
      <c r="VX82" s="107"/>
      <c r="VY82" s="107"/>
      <c r="VZ82" s="107"/>
      <c r="WA82" s="107"/>
      <c r="WB82" s="107"/>
      <c r="WC82" s="107"/>
      <c r="WD82" s="107"/>
      <c r="WE82" s="107"/>
      <c r="WF82" s="107"/>
      <c r="WG82" s="107"/>
      <c r="WH82" s="107"/>
      <c r="WI82" s="107"/>
      <c r="WJ82" s="107"/>
      <c r="WK82" s="107"/>
      <c r="WL82" s="107"/>
      <c r="WM82" s="107"/>
      <c r="WN82" s="107"/>
      <c r="WO82" s="107"/>
      <c r="WP82" s="107"/>
      <c r="WQ82" s="107"/>
      <c r="WR82" s="107"/>
      <c r="WS82" s="107"/>
      <c r="WT82" s="107"/>
      <c r="WU82" s="107"/>
      <c r="WV82" s="107"/>
      <c r="WW82" s="107"/>
      <c r="WX82" s="107"/>
      <c r="WY82" s="107"/>
      <c r="WZ82" s="107"/>
      <c r="XA82" s="107"/>
      <c r="XB82" s="107"/>
      <c r="XC82" s="107"/>
      <c r="XD82" s="107"/>
      <c r="XE82" s="107"/>
      <c r="XF82" s="107"/>
      <c r="XG82" s="107"/>
      <c r="XH82" s="107"/>
      <c r="XI82" s="107"/>
      <c r="XJ82" s="107"/>
      <c r="XK82" s="107"/>
      <c r="XL82" s="107"/>
      <c r="XM82" s="107"/>
      <c r="XN82" s="107"/>
      <c r="XO82" s="107"/>
      <c r="XP82" s="107"/>
      <c r="XQ82" s="107"/>
      <c r="XR82" s="107"/>
      <c r="XS82" s="107"/>
      <c r="XT82" s="107"/>
      <c r="XU82" s="107"/>
      <c r="XV82" s="107"/>
      <c r="XW82" s="107"/>
      <c r="XX82" s="107"/>
      <c r="XY82" s="107"/>
      <c r="XZ82" s="107"/>
      <c r="YA82" s="107"/>
      <c r="YB82" s="107"/>
      <c r="YC82" s="107"/>
      <c r="YD82" s="107"/>
      <c r="YE82" s="107"/>
      <c r="YF82" s="107"/>
      <c r="YG82" s="107"/>
      <c r="YH82" s="107"/>
      <c r="YI82" s="107"/>
      <c r="YJ82" s="107"/>
      <c r="YK82" s="107"/>
      <c r="YL82" s="107"/>
      <c r="YM82" s="107"/>
      <c r="YN82" s="107"/>
      <c r="YO82" s="107"/>
      <c r="YP82" s="107"/>
      <c r="YQ82" s="107"/>
      <c r="YR82" s="107"/>
      <c r="YS82" s="107"/>
      <c r="YT82" s="107"/>
      <c r="YU82" s="107"/>
      <c r="YV82" s="107"/>
      <c r="YW82" s="107"/>
      <c r="YX82" s="107"/>
      <c r="YY82" s="107"/>
      <c r="YZ82" s="107"/>
      <c r="ZA82" s="107"/>
      <c r="ZB82" s="107"/>
      <c r="ZC82" s="107"/>
      <c r="ZD82" s="107"/>
      <c r="ZE82" s="107"/>
      <c r="ZF82" s="107"/>
      <c r="ZG82" s="107"/>
      <c r="ZH82" s="107"/>
      <c r="ZI82" s="107"/>
      <c r="ZJ82" s="107"/>
      <c r="ZK82" s="107"/>
      <c r="ZL82" s="107"/>
      <c r="ZM82" s="107"/>
      <c r="ZN82" s="107"/>
      <c r="ZO82" s="107"/>
      <c r="ZP82" s="107"/>
      <c r="ZQ82" s="107"/>
      <c r="ZR82" s="107"/>
      <c r="ZS82" s="107"/>
      <c r="ZT82" s="107"/>
      <c r="ZU82" s="107"/>
      <c r="ZV82" s="107"/>
      <c r="ZW82" s="107"/>
      <c r="ZX82" s="107"/>
      <c r="ZY82" s="107"/>
      <c r="ZZ82" s="107"/>
      <c r="AAA82" s="107"/>
      <c r="AAB82" s="107"/>
      <c r="AAC82" s="107"/>
      <c r="AAD82" s="107"/>
      <c r="AAE82" s="107"/>
      <c r="AAF82" s="107"/>
      <c r="AAG82" s="107"/>
      <c r="AAH82" s="107"/>
      <c r="AAI82" s="107"/>
      <c r="AAJ82" s="107"/>
      <c r="AAK82" s="107"/>
      <c r="AAL82" s="107"/>
      <c r="AAM82" s="107"/>
      <c r="AAN82" s="107"/>
      <c r="AAO82" s="107"/>
      <c r="AAP82" s="107"/>
      <c r="AAQ82" s="107"/>
      <c r="AAR82" s="107"/>
      <c r="AAS82" s="107"/>
      <c r="AAT82" s="107"/>
      <c r="AAU82" s="107"/>
      <c r="AAV82" s="107"/>
      <c r="AAW82" s="107"/>
      <c r="AAX82" s="107"/>
      <c r="AAY82" s="107"/>
      <c r="AAZ82" s="107"/>
      <c r="ABA82" s="107"/>
      <c r="ABB82" s="107"/>
      <c r="ABC82" s="107"/>
      <c r="ABD82" s="107"/>
      <c r="ABE82" s="107"/>
      <c r="ABF82" s="107"/>
      <c r="ABG82" s="107"/>
      <c r="ABH82" s="107"/>
      <c r="ABI82" s="107"/>
      <c r="ABJ82" s="107"/>
      <c r="ABK82" s="107"/>
      <c r="ABL82" s="107"/>
      <c r="ABM82" s="107"/>
      <c r="ABN82" s="107"/>
      <c r="ABO82" s="107"/>
      <c r="ABP82" s="107"/>
    </row>
    <row r="83" spans="21:744" s="108" customFormat="1" ht="14" x14ac:dyDescent="0.15">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c r="RY83" s="107"/>
      <c r="RZ83" s="107"/>
      <c r="SA83" s="107"/>
      <c r="SB83" s="107"/>
      <c r="SC83" s="107"/>
      <c r="SD83" s="107"/>
      <c r="SE83" s="107"/>
      <c r="SF83" s="107"/>
      <c r="SG83" s="107"/>
      <c r="SH83" s="107"/>
      <c r="SI83" s="107"/>
      <c r="SJ83" s="107"/>
      <c r="SK83" s="107"/>
      <c r="SL83" s="107"/>
      <c r="SM83" s="107"/>
      <c r="SN83" s="107"/>
      <c r="SO83" s="107"/>
      <c r="SP83" s="107"/>
      <c r="SQ83" s="107"/>
      <c r="SR83" s="107"/>
      <c r="SS83" s="107"/>
      <c r="ST83" s="107"/>
      <c r="SU83" s="107"/>
      <c r="SV83" s="107"/>
      <c r="SW83" s="107"/>
      <c r="SX83" s="107"/>
      <c r="SY83" s="107"/>
      <c r="SZ83" s="107"/>
      <c r="TA83" s="107"/>
      <c r="TB83" s="107"/>
      <c r="TC83" s="107"/>
      <c r="TD83" s="107"/>
      <c r="TE83" s="107"/>
      <c r="TF83" s="107"/>
      <c r="TG83" s="107"/>
      <c r="TH83" s="107"/>
      <c r="TI83" s="107"/>
      <c r="TJ83" s="107"/>
      <c r="TK83" s="107"/>
      <c r="TL83" s="107"/>
      <c r="TM83" s="107"/>
      <c r="TN83" s="107"/>
      <c r="TO83" s="107"/>
      <c r="TP83" s="107"/>
      <c r="TQ83" s="107"/>
      <c r="TR83" s="107"/>
      <c r="TS83" s="107"/>
      <c r="TT83" s="107"/>
      <c r="TU83" s="107"/>
      <c r="TV83" s="107"/>
      <c r="TW83" s="107"/>
      <c r="TX83" s="107"/>
      <c r="TY83" s="107"/>
      <c r="TZ83" s="107"/>
      <c r="UA83" s="107"/>
      <c r="UB83" s="107"/>
      <c r="UC83" s="107"/>
      <c r="UD83" s="107"/>
      <c r="UE83" s="107"/>
      <c r="UF83" s="107"/>
      <c r="UG83" s="107"/>
      <c r="UH83" s="107"/>
      <c r="UI83" s="107"/>
      <c r="UJ83" s="107"/>
      <c r="UK83" s="107"/>
      <c r="UL83" s="107"/>
      <c r="UM83" s="107"/>
      <c r="UN83" s="107"/>
      <c r="UO83" s="107"/>
      <c r="UP83" s="107"/>
      <c r="UQ83" s="107"/>
      <c r="UR83" s="107"/>
      <c r="US83" s="107"/>
      <c r="UT83" s="107"/>
      <c r="UU83" s="107"/>
      <c r="UV83" s="107"/>
      <c r="UW83" s="107"/>
      <c r="UX83" s="107"/>
      <c r="UY83" s="107"/>
      <c r="UZ83" s="107"/>
      <c r="VA83" s="107"/>
      <c r="VB83" s="107"/>
      <c r="VC83" s="107"/>
      <c r="VD83" s="107"/>
      <c r="VE83" s="107"/>
      <c r="VF83" s="107"/>
      <c r="VG83" s="107"/>
      <c r="VH83" s="107"/>
      <c r="VI83" s="107"/>
      <c r="VJ83" s="107"/>
      <c r="VK83" s="107"/>
      <c r="VL83" s="107"/>
      <c r="VM83" s="107"/>
      <c r="VN83" s="107"/>
      <c r="VO83" s="107"/>
      <c r="VP83" s="107"/>
      <c r="VQ83" s="107"/>
      <c r="VR83" s="107"/>
      <c r="VS83" s="107"/>
      <c r="VT83" s="107"/>
      <c r="VU83" s="107"/>
      <c r="VV83" s="107"/>
      <c r="VW83" s="107"/>
      <c r="VX83" s="107"/>
      <c r="VY83" s="107"/>
      <c r="VZ83" s="107"/>
      <c r="WA83" s="107"/>
      <c r="WB83" s="107"/>
      <c r="WC83" s="107"/>
      <c r="WD83" s="107"/>
      <c r="WE83" s="107"/>
      <c r="WF83" s="107"/>
      <c r="WG83" s="107"/>
      <c r="WH83" s="107"/>
      <c r="WI83" s="107"/>
      <c r="WJ83" s="107"/>
      <c r="WK83" s="107"/>
      <c r="WL83" s="107"/>
      <c r="WM83" s="107"/>
      <c r="WN83" s="107"/>
      <c r="WO83" s="107"/>
      <c r="WP83" s="107"/>
      <c r="WQ83" s="107"/>
      <c r="WR83" s="107"/>
      <c r="WS83" s="107"/>
      <c r="WT83" s="107"/>
      <c r="WU83" s="107"/>
      <c r="WV83" s="107"/>
      <c r="WW83" s="107"/>
      <c r="WX83" s="107"/>
      <c r="WY83" s="107"/>
      <c r="WZ83" s="107"/>
      <c r="XA83" s="107"/>
      <c r="XB83" s="107"/>
      <c r="XC83" s="107"/>
      <c r="XD83" s="107"/>
      <c r="XE83" s="107"/>
      <c r="XF83" s="107"/>
      <c r="XG83" s="107"/>
      <c r="XH83" s="107"/>
      <c r="XI83" s="107"/>
      <c r="XJ83" s="107"/>
      <c r="XK83" s="107"/>
      <c r="XL83" s="107"/>
      <c r="XM83" s="107"/>
      <c r="XN83" s="107"/>
      <c r="XO83" s="107"/>
      <c r="XP83" s="107"/>
      <c r="XQ83" s="107"/>
      <c r="XR83" s="107"/>
      <c r="XS83" s="107"/>
      <c r="XT83" s="107"/>
      <c r="XU83" s="107"/>
      <c r="XV83" s="107"/>
      <c r="XW83" s="107"/>
      <c r="XX83" s="107"/>
      <c r="XY83" s="107"/>
      <c r="XZ83" s="107"/>
      <c r="YA83" s="107"/>
      <c r="YB83" s="107"/>
      <c r="YC83" s="107"/>
      <c r="YD83" s="107"/>
      <c r="YE83" s="107"/>
      <c r="YF83" s="107"/>
      <c r="YG83" s="107"/>
      <c r="YH83" s="107"/>
      <c r="YI83" s="107"/>
      <c r="YJ83" s="107"/>
      <c r="YK83" s="107"/>
      <c r="YL83" s="107"/>
      <c r="YM83" s="107"/>
      <c r="YN83" s="107"/>
      <c r="YO83" s="107"/>
      <c r="YP83" s="107"/>
      <c r="YQ83" s="107"/>
      <c r="YR83" s="107"/>
      <c r="YS83" s="107"/>
      <c r="YT83" s="107"/>
      <c r="YU83" s="107"/>
      <c r="YV83" s="107"/>
      <c r="YW83" s="107"/>
      <c r="YX83" s="107"/>
      <c r="YY83" s="107"/>
      <c r="YZ83" s="107"/>
      <c r="ZA83" s="107"/>
      <c r="ZB83" s="107"/>
      <c r="ZC83" s="107"/>
      <c r="ZD83" s="107"/>
      <c r="ZE83" s="107"/>
      <c r="ZF83" s="107"/>
      <c r="ZG83" s="107"/>
      <c r="ZH83" s="107"/>
      <c r="ZI83" s="107"/>
      <c r="ZJ83" s="107"/>
      <c r="ZK83" s="107"/>
      <c r="ZL83" s="107"/>
      <c r="ZM83" s="107"/>
      <c r="ZN83" s="107"/>
      <c r="ZO83" s="107"/>
      <c r="ZP83" s="107"/>
      <c r="ZQ83" s="107"/>
      <c r="ZR83" s="107"/>
      <c r="ZS83" s="107"/>
      <c r="ZT83" s="107"/>
      <c r="ZU83" s="107"/>
      <c r="ZV83" s="107"/>
      <c r="ZW83" s="107"/>
      <c r="ZX83" s="107"/>
      <c r="ZY83" s="107"/>
      <c r="ZZ83" s="107"/>
      <c r="AAA83" s="107"/>
      <c r="AAB83" s="107"/>
      <c r="AAC83" s="107"/>
      <c r="AAD83" s="107"/>
      <c r="AAE83" s="107"/>
      <c r="AAF83" s="107"/>
      <c r="AAG83" s="107"/>
      <c r="AAH83" s="107"/>
      <c r="AAI83" s="107"/>
      <c r="AAJ83" s="107"/>
      <c r="AAK83" s="107"/>
      <c r="AAL83" s="107"/>
      <c r="AAM83" s="107"/>
      <c r="AAN83" s="107"/>
      <c r="AAO83" s="107"/>
      <c r="AAP83" s="107"/>
      <c r="AAQ83" s="107"/>
      <c r="AAR83" s="107"/>
      <c r="AAS83" s="107"/>
      <c r="AAT83" s="107"/>
      <c r="AAU83" s="107"/>
      <c r="AAV83" s="107"/>
      <c r="AAW83" s="107"/>
      <c r="AAX83" s="107"/>
      <c r="AAY83" s="107"/>
      <c r="AAZ83" s="107"/>
      <c r="ABA83" s="107"/>
      <c r="ABB83" s="107"/>
      <c r="ABC83" s="107"/>
      <c r="ABD83" s="107"/>
      <c r="ABE83" s="107"/>
      <c r="ABF83" s="107"/>
      <c r="ABG83" s="107"/>
      <c r="ABH83" s="107"/>
      <c r="ABI83" s="107"/>
      <c r="ABJ83" s="107"/>
      <c r="ABK83" s="107"/>
      <c r="ABL83" s="107"/>
      <c r="ABM83" s="107"/>
      <c r="ABN83" s="107"/>
      <c r="ABO83" s="107"/>
      <c r="ABP83" s="107"/>
    </row>
    <row r="84" spans="21:744" s="108" customFormat="1" ht="14" x14ac:dyDescent="0.15">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c r="LV84" s="107"/>
      <c r="LW84" s="107"/>
      <c r="LX84" s="107"/>
      <c r="LY84" s="107"/>
      <c r="LZ84" s="107"/>
      <c r="MA84" s="107"/>
      <c r="MB84" s="107"/>
      <c r="MC84" s="107"/>
      <c r="MD84" s="107"/>
      <c r="ME84" s="107"/>
      <c r="MF84" s="107"/>
      <c r="MG84" s="107"/>
      <c r="MH84" s="107"/>
      <c r="MI84" s="107"/>
      <c r="MJ84" s="107"/>
      <c r="MK84" s="107"/>
      <c r="ML84" s="107"/>
      <c r="MM84" s="107"/>
      <c r="MN84" s="107"/>
      <c r="MO84" s="107"/>
      <c r="MP84" s="107"/>
      <c r="MQ84" s="107"/>
      <c r="MR84" s="107"/>
      <c r="MS84" s="107"/>
      <c r="MT84" s="107"/>
      <c r="MU84" s="107"/>
      <c r="MV84" s="107"/>
      <c r="MW84" s="107"/>
      <c r="MX84" s="107"/>
      <c r="MY84" s="107"/>
      <c r="MZ84" s="107"/>
      <c r="NA84" s="107"/>
      <c r="NB84" s="107"/>
      <c r="NC84" s="107"/>
      <c r="ND84" s="107"/>
      <c r="NE84" s="107"/>
      <c r="NF84" s="107"/>
      <c r="NG84" s="107"/>
      <c r="NH84" s="107"/>
      <c r="NI84" s="107"/>
      <c r="NJ84" s="107"/>
      <c r="NK84" s="107"/>
      <c r="NL84" s="107"/>
      <c r="NM84" s="107"/>
      <c r="NN84" s="107"/>
      <c r="NO84" s="107"/>
      <c r="NP84" s="107"/>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c r="RR84" s="107"/>
      <c r="RS84" s="107"/>
      <c r="RT84" s="107"/>
      <c r="RU84" s="107"/>
      <c r="RV84" s="107"/>
      <c r="RW84" s="107"/>
      <c r="RX84" s="107"/>
      <c r="RY84" s="107"/>
      <c r="RZ84" s="107"/>
      <c r="SA84" s="107"/>
      <c r="SB84" s="107"/>
      <c r="SC84" s="107"/>
      <c r="SD84" s="107"/>
      <c r="SE84" s="107"/>
      <c r="SF84" s="107"/>
      <c r="SG84" s="107"/>
      <c r="SH84" s="107"/>
      <c r="SI84" s="107"/>
      <c r="SJ84" s="107"/>
      <c r="SK84" s="107"/>
      <c r="SL84" s="107"/>
      <c r="SM84" s="107"/>
      <c r="SN84" s="107"/>
      <c r="SO84" s="107"/>
      <c r="SP84" s="107"/>
      <c r="SQ84" s="107"/>
      <c r="SR84" s="107"/>
      <c r="SS84" s="107"/>
      <c r="ST84" s="107"/>
      <c r="SU84" s="107"/>
      <c r="SV84" s="107"/>
      <c r="SW84" s="107"/>
      <c r="SX84" s="107"/>
      <c r="SY84" s="107"/>
      <c r="SZ84" s="107"/>
      <c r="TA84" s="107"/>
      <c r="TB84" s="107"/>
      <c r="TC84" s="107"/>
      <c r="TD84" s="107"/>
      <c r="TE84" s="107"/>
      <c r="TF84" s="107"/>
      <c r="TG84" s="107"/>
      <c r="TH84" s="107"/>
      <c r="TI84" s="107"/>
      <c r="TJ84" s="107"/>
      <c r="TK84" s="107"/>
      <c r="TL84" s="107"/>
      <c r="TM84" s="107"/>
      <c r="TN84" s="107"/>
      <c r="TO84" s="107"/>
      <c r="TP84" s="107"/>
      <c r="TQ84" s="107"/>
      <c r="TR84" s="107"/>
      <c r="TS84" s="107"/>
      <c r="TT84" s="107"/>
      <c r="TU84" s="107"/>
      <c r="TV84" s="107"/>
      <c r="TW84" s="107"/>
      <c r="TX84" s="107"/>
      <c r="TY84" s="107"/>
      <c r="TZ84" s="107"/>
      <c r="UA84" s="107"/>
      <c r="UB84" s="107"/>
      <c r="UC84" s="107"/>
      <c r="UD84" s="107"/>
      <c r="UE84" s="107"/>
      <c r="UF84" s="107"/>
      <c r="UG84" s="107"/>
      <c r="UH84" s="107"/>
      <c r="UI84" s="107"/>
      <c r="UJ84" s="107"/>
      <c r="UK84" s="107"/>
      <c r="UL84" s="107"/>
      <c r="UM84" s="107"/>
      <c r="UN84" s="107"/>
      <c r="UO84" s="107"/>
      <c r="UP84" s="107"/>
      <c r="UQ84" s="107"/>
      <c r="UR84" s="107"/>
      <c r="US84" s="107"/>
      <c r="UT84" s="107"/>
      <c r="UU84" s="107"/>
      <c r="UV84" s="107"/>
      <c r="UW84" s="107"/>
      <c r="UX84" s="107"/>
      <c r="UY84" s="107"/>
      <c r="UZ84" s="107"/>
      <c r="VA84" s="107"/>
      <c r="VB84" s="107"/>
      <c r="VC84" s="107"/>
      <c r="VD84" s="107"/>
      <c r="VE84" s="107"/>
      <c r="VF84" s="107"/>
      <c r="VG84" s="107"/>
      <c r="VH84" s="107"/>
      <c r="VI84" s="107"/>
      <c r="VJ84" s="107"/>
      <c r="VK84" s="107"/>
      <c r="VL84" s="107"/>
      <c r="VM84" s="107"/>
      <c r="VN84" s="107"/>
      <c r="VO84" s="107"/>
      <c r="VP84" s="107"/>
      <c r="VQ84" s="107"/>
      <c r="VR84" s="107"/>
      <c r="VS84" s="107"/>
      <c r="VT84" s="107"/>
      <c r="VU84" s="107"/>
      <c r="VV84" s="107"/>
      <c r="VW84" s="107"/>
      <c r="VX84" s="107"/>
      <c r="VY84" s="107"/>
      <c r="VZ84" s="107"/>
      <c r="WA84" s="107"/>
      <c r="WB84" s="107"/>
      <c r="WC84" s="107"/>
      <c r="WD84" s="107"/>
      <c r="WE84" s="107"/>
      <c r="WF84" s="107"/>
      <c r="WG84" s="107"/>
      <c r="WH84" s="107"/>
      <c r="WI84" s="107"/>
      <c r="WJ84" s="107"/>
      <c r="WK84" s="107"/>
      <c r="WL84" s="107"/>
      <c r="WM84" s="107"/>
      <c r="WN84" s="107"/>
      <c r="WO84" s="107"/>
      <c r="WP84" s="107"/>
      <c r="WQ84" s="107"/>
      <c r="WR84" s="107"/>
      <c r="WS84" s="107"/>
      <c r="WT84" s="107"/>
      <c r="WU84" s="107"/>
      <c r="WV84" s="107"/>
      <c r="WW84" s="107"/>
      <c r="WX84" s="107"/>
      <c r="WY84" s="107"/>
      <c r="WZ84" s="107"/>
      <c r="XA84" s="107"/>
      <c r="XB84" s="107"/>
      <c r="XC84" s="107"/>
      <c r="XD84" s="107"/>
      <c r="XE84" s="107"/>
      <c r="XF84" s="107"/>
      <c r="XG84" s="107"/>
      <c r="XH84" s="107"/>
      <c r="XI84" s="107"/>
      <c r="XJ84" s="107"/>
      <c r="XK84" s="107"/>
      <c r="XL84" s="107"/>
      <c r="XM84" s="107"/>
      <c r="XN84" s="107"/>
      <c r="XO84" s="107"/>
      <c r="XP84" s="107"/>
      <c r="XQ84" s="107"/>
      <c r="XR84" s="107"/>
      <c r="XS84" s="107"/>
      <c r="XT84" s="107"/>
      <c r="XU84" s="107"/>
      <c r="XV84" s="107"/>
      <c r="XW84" s="107"/>
      <c r="XX84" s="107"/>
      <c r="XY84" s="107"/>
      <c r="XZ84" s="107"/>
      <c r="YA84" s="107"/>
      <c r="YB84" s="107"/>
      <c r="YC84" s="107"/>
      <c r="YD84" s="107"/>
      <c r="YE84" s="107"/>
      <c r="YF84" s="107"/>
      <c r="YG84" s="107"/>
      <c r="YH84" s="107"/>
      <c r="YI84" s="107"/>
      <c r="YJ84" s="107"/>
      <c r="YK84" s="107"/>
      <c r="YL84" s="107"/>
      <c r="YM84" s="107"/>
      <c r="YN84" s="107"/>
      <c r="YO84" s="107"/>
      <c r="YP84" s="107"/>
      <c r="YQ84" s="107"/>
      <c r="YR84" s="107"/>
      <c r="YS84" s="107"/>
      <c r="YT84" s="107"/>
      <c r="YU84" s="107"/>
      <c r="YV84" s="107"/>
      <c r="YW84" s="107"/>
      <c r="YX84" s="107"/>
      <c r="YY84" s="107"/>
      <c r="YZ84" s="107"/>
      <c r="ZA84" s="107"/>
      <c r="ZB84" s="107"/>
      <c r="ZC84" s="107"/>
      <c r="ZD84" s="107"/>
      <c r="ZE84" s="107"/>
      <c r="ZF84" s="107"/>
      <c r="ZG84" s="107"/>
      <c r="ZH84" s="107"/>
      <c r="ZI84" s="107"/>
      <c r="ZJ84" s="107"/>
      <c r="ZK84" s="107"/>
      <c r="ZL84" s="107"/>
      <c r="ZM84" s="107"/>
      <c r="ZN84" s="107"/>
      <c r="ZO84" s="107"/>
      <c r="ZP84" s="107"/>
      <c r="ZQ84" s="107"/>
      <c r="ZR84" s="107"/>
      <c r="ZS84" s="107"/>
      <c r="ZT84" s="107"/>
      <c r="ZU84" s="107"/>
      <c r="ZV84" s="107"/>
      <c r="ZW84" s="107"/>
      <c r="ZX84" s="107"/>
      <c r="ZY84" s="107"/>
      <c r="ZZ84" s="107"/>
      <c r="AAA84" s="107"/>
      <c r="AAB84" s="107"/>
      <c r="AAC84" s="107"/>
      <c r="AAD84" s="107"/>
      <c r="AAE84" s="107"/>
      <c r="AAF84" s="107"/>
      <c r="AAG84" s="107"/>
      <c r="AAH84" s="107"/>
      <c r="AAI84" s="107"/>
      <c r="AAJ84" s="107"/>
      <c r="AAK84" s="107"/>
      <c r="AAL84" s="107"/>
      <c r="AAM84" s="107"/>
      <c r="AAN84" s="107"/>
      <c r="AAO84" s="107"/>
      <c r="AAP84" s="107"/>
      <c r="AAQ84" s="107"/>
      <c r="AAR84" s="107"/>
      <c r="AAS84" s="107"/>
      <c r="AAT84" s="107"/>
      <c r="AAU84" s="107"/>
      <c r="AAV84" s="107"/>
      <c r="AAW84" s="107"/>
      <c r="AAX84" s="107"/>
      <c r="AAY84" s="107"/>
      <c r="AAZ84" s="107"/>
      <c r="ABA84" s="107"/>
      <c r="ABB84" s="107"/>
      <c r="ABC84" s="107"/>
      <c r="ABD84" s="107"/>
      <c r="ABE84" s="107"/>
      <c r="ABF84" s="107"/>
      <c r="ABG84" s="107"/>
      <c r="ABH84" s="107"/>
      <c r="ABI84" s="107"/>
      <c r="ABJ84" s="107"/>
      <c r="ABK84" s="107"/>
      <c r="ABL84" s="107"/>
      <c r="ABM84" s="107"/>
      <c r="ABN84" s="107"/>
      <c r="ABO84" s="107"/>
      <c r="ABP84" s="107"/>
    </row>
    <row r="85" spans="21:744" s="108" customFormat="1" ht="14" x14ac:dyDescent="0.15">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c r="LV85" s="107"/>
      <c r="LW85" s="107"/>
      <c r="LX85" s="107"/>
      <c r="LY85" s="107"/>
      <c r="LZ85" s="107"/>
      <c r="MA85" s="107"/>
      <c r="MB85" s="107"/>
      <c r="MC85" s="107"/>
      <c r="MD85" s="107"/>
      <c r="ME85" s="107"/>
      <c r="MF85" s="107"/>
      <c r="MG85" s="107"/>
      <c r="MH85" s="107"/>
      <c r="MI85" s="107"/>
      <c r="MJ85" s="107"/>
      <c r="MK85" s="107"/>
      <c r="ML85" s="107"/>
      <c r="MM85" s="107"/>
      <c r="MN85" s="107"/>
      <c r="MO85" s="107"/>
      <c r="MP85" s="107"/>
      <c r="MQ85" s="107"/>
      <c r="MR85" s="107"/>
      <c r="MS85" s="107"/>
      <c r="MT85" s="107"/>
      <c r="MU85" s="107"/>
      <c r="MV85" s="107"/>
      <c r="MW85" s="107"/>
      <c r="MX85" s="107"/>
      <c r="MY85" s="107"/>
      <c r="MZ85" s="107"/>
      <c r="NA85" s="107"/>
      <c r="NB85" s="107"/>
      <c r="NC85" s="107"/>
      <c r="ND85" s="107"/>
      <c r="NE85" s="107"/>
      <c r="NF85" s="107"/>
      <c r="NG85" s="107"/>
      <c r="NH85" s="107"/>
      <c r="NI85" s="107"/>
      <c r="NJ85" s="107"/>
      <c r="NK85" s="107"/>
      <c r="NL85" s="107"/>
      <c r="NM85" s="107"/>
      <c r="NN85" s="107"/>
      <c r="NO85" s="107"/>
      <c r="NP85" s="107"/>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c r="RR85" s="107"/>
      <c r="RS85" s="107"/>
      <c r="RT85" s="107"/>
      <c r="RU85" s="107"/>
      <c r="RV85" s="107"/>
      <c r="RW85" s="107"/>
      <c r="RX85" s="107"/>
      <c r="RY85" s="107"/>
      <c r="RZ85" s="107"/>
      <c r="SA85" s="107"/>
      <c r="SB85" s="107"/>
      <c r="SC85" s="107"/>
      <c r="SD85" s="107"/>
      <c r="SE85" s="107"/>
      <c r="SF85" s="107"/>
      <c r="SG85" s="107"/>
      <c r="SH85" s="107"/>
      <c r="SI85" s="107"/>
      <c r="SJ85" s="107"/>
      <c r="SK85" s="107"/>
      <c r="SL85" s="107"/>
      <c r="SM85" s="107"/>
      <c r="SN85" s="107"/>
      <c r="SO85" s="107"/>
      <c r="SP85" s="107"/>
      <c r="SQ85" s="107"/>
      <c r="SR85" s="107"/>
      <c r="SS85" s="107"/>
      <c r="ST85" s="107"/>
      <c r="SU85" s="107"/>
      <c r="SV85" s="107"/>
      <c r="SW85" s="107"/>
      <c r="SX85" s="107"/>
      <c r="SY85" s="107"/>
      <c r="SZ85" s="107"/>
      <c r="TA85" s="107"/>
      <c r="TB85" s="107"/>
      <c r="TC85" s="107"/>
      <c r="TD85" s="107"/>
      <c r="TE85" s="107"/>
      <c r="TF85" s="107"/>
      <c r="TG85" s="107"/>
      <c r="TH85" s="107"/>
      <c r="TI85" s="107"/>
      <c r="TJ85" s="107"/>
      <c r="TK85" s="107"/>
      <c r="TL85" s="107"/>
      <c r="TM85" s="107"/>
      <c r="TN85" s="107"/>
      <c r="TO85" s="107"/>
      <c r="TP85" s="107"/>
      <c r="TQ85" s="107"/>
      <c r="TR85" s="107"/>
      <c r="TS85" s="107"/>
      <c r="TT85" s="107"/>
      <c r="TU85" s="107"/>
      <c r="TV85" s="107"/>
      <c r="TW85" s="107"/>
      <c r="TX85" s="107"/>
      <c r="TY85" s="107"/>
      <c r="TZ85" s="107"/>
      <c r="UA85" s="107"/>
      <c r="UB85" s="107"/>
      <c r="UC85" s="107"/>
      <c r="UD85" s="107"/>
      <c r="UE85" s="107"/>
      <c r="UF85" s="107"/>
      <c r="UG85" s="107"/>
      <c r="UH85" s="107"/>
      <c r="UI85" s="107"/>
      <c r="UJ85" s="107"/>
      <c r="UK85" s="107"/>
      <c r="UL85" s="107"/>
      <c r="UM85" s="107"/>
      <c r="UN85" s="107"/>
      <c r="UO85" s="107"/>
      <c r="UP85" s="107"/>
      <c r="UQ85" s="107"/>
      <c r="UR85" s="107"/>
      <c r="US85" s="107"/>
      <c r="UT85" s="107"/>
      <c r="UU85" s="107"/>
      <c r="UV85" s="107"/>
      <c r="UW85" s="107"/>
      <c r="UX85" s="107"/>
      <c r="UY85" s="107"/>
      <c r="UZ85" s="107"/>
      <c r="VA85" s="107"/>
      <c r="VB85" s="107"/>
      <c r="VC85" s="107"/>
      <c r="VD85" s="107"/>
      <c r="VE85" s="107"/>
      <c r="VF85" s="107"/>
      <c r="VG85" s="107"/>
      <c r="VH85" s="107"/>
      <c r="VI85" s="107"/>
      <c r="VJ85" s="107"/>
      <c r="VK85" s="107"/>
      <c r="VL85" s="107"/>
      <c r="VM85" s="107"/>
      <c r="VN85" s="107"/>
      <c r="VO85" s="107"/>
      <c r="VP85" s="107"/>
      <c r="VQ85" s="107"/>
      <c r="VR85" s="107"/>
      <c r="VS85" s="107"/>
      <c r="VT85" s="107"/>
      <c r="VU85" s="107"/>
      <c r="VV85" s="107"/>
      <c r="VW85" s="107"/>
      <c r="VX85" s="107"/>
      <c r="VY85" s="107"/>
      <c r="VZ85" s="107"/>
      <c r="WA85" s="107"/>
      <c r="WB85" s="107"/>
      <c r="WC85" s="107"/>
      <c r="WD85" s="107"/>
      <c r="WE85" s="107"/>
      <c r="WF85" s="107"/>
      <c r="WG85" s="107"/>
      <c r="WH85" s="107"/>
      <c r="WI85" s="107"/>
      <c r="WJ85" s="107"/>
      <c r="WK85" s="107"/>
      <c r="WL85" s="107"/>
      <c r="WM85" s="107"/>
      <c r="WN85" s="107"/>
      <c r="WO85" s="107"/>
      <c r="WP85" s="107"/>
      <c r="WQ85" s="107"/>
      <c r="WR85" s="107"/>
      <c r="WS85" s="107"/>
      <c r="WT85" s="107"/>
      <c r="WU85" s="107"/>
      <c r="WV85" s="107"/>
      <c r="WW85" s="107"/>
      <c r="WX85" s="107"/>
      <c r="WY85" s="107"/>
      <c r="WZ85" s="107"/>
      <c r="XA85" s="107"/>
      <c r="XB85" s="107"/>
      <c r="XC85" s="107"/>
      <c r="XD85" s="107"/>
      <c r="XE85" s="107"/>
      <c r="XF85" s="107"/>
      <c r="XG85" s="107"/>
      <c r="XH85" s="107"/>
      <c r="XI85" s="107"/>
      <c r="XJ85" s="107"/>
      <c r="XK85" s="107"/>
      <c r="XL85" s="107"/>
      <c r="XM85" s="107"/>
      <c r="XN85" s="107"/>
      <c r="XO85" s="107"/>
      <c r="XP85" s="107"/>
      <c r="XQ85" s="107"/>
      <c r="XR85" s="107"/>
      <c r="XS85" s="107"/>
      <c r="XT85" s="107"/>
      <c r="XU85" s="107"/>
      <c r="XV85" s="107"/>
      <c r="XW85" s="107"/>
      <c r="XX85" s="107"/>
      <c r="XY85" s="107"/>
      <c r="XZ85" s="107"/>
      <c r="YA85" s="107"/>
      <c r="YB85" s="107"/>
      <c r="YC85" s="107"/>
      <c r="YD85" s="107"/>
      <c r="YE85" s="107"/>
      <c r="YF85" s="107"/>
      <c r="YG85" s="107"/>
      <c r="YH85" s="107"/>
      <c r="YI85" s="107"/>
      <c r="YJ85" s="107"/>
      <c r="YK85" s="107"/>
      <c r="YL85" s="107"/>
      <c r="YM85" s="107"/>
      <c r="YN85" s="107"/>
      <c r="YO85" s="107"/>
      <c r="YP85" s="107"/>
      <c r="YQ85" s="107"/>
      <c r="YR85" s="107"/>
      <c r="YS85" s="107"/>
      <c r="YT85" s="107"/>
      <c r="YU85" s="107"/>
      <c r="YV85" s="107"/>
      <c r="YW85" s="107"/>
      <c r="YX85" s="107"/>
      <c r="YY85" s="107"/>
      <c r="YZ85" s="107"/>
      <c r="ZA85" s="107"/>
      <c r="ZB85" s="107"/>
      <c r="ZC85" s="107"/>
      <c r="ZD85" s="107"/>
      <c r="ZE85" s="107"/>
      <c r="ZF85" s="107"/>
      <c r="ZG85" s="107"/>
      <c r="ZH85" s="107"/>
      <c r="ZI85" s="107"/>
      <c r="ZJ85" s="107"/>
      <c r="ZK85" s="107"/>
      <c r="ZL85" s="107"/>
      <c r="ZM85" s="107"/>
      <c r="ZN85" s="107"/>
      <c r="ZO85" s="107"/>
      <c r="ZP85" s="107"/>
      <c r="ZQ85" s="107"/>
      <c r="ZR85" s="107"/>
      <c r="ZS85" s="107"/>
      <c r="ZT85" s="107"/>
      <c r="ZU85" s="107"/>
      <c r="ZV85" s="107"/>
      <c r="ZW85" s="107"/>
      <c r="ZX85" s="107"/>
      <c r="ZY85" s="107"/>
      <c r="ZZ85" s="107"/>
      <c r="AAA85" s="107"/>
      <c r="AAB85" s="107"/>
      <c r="AAC85" s="107"/>
      <c r="AAD85" s="107"/>
      <c r="AAE85" s="107"/>
      <c r="AAF85" s="107"/>
      <c r="AAG85" s="107"/>
      <c r="AAH85" s="107"/>
      <c r="AAI85" s="107"/>
      <c r="AAJ85" s="107"/>
      <c r="AAK85" s="107"/>
      <c r="AAL85" s="107"/>
      <c r="AAM85" s="107"/>
      <c r="AAN85" s="107"/>
      <c r="AAO85" s="107"/>
      <c r="AAP85" s="107"/>
      <c r="AAQ85" s="107"/>
      <c r="AAR85" s="107"/>
      <c r="AAS85" s="107"/>
      <c r="AAT85" s="107"/>
      <c r="AAU85" s="107"/>
      <c r="AAV85" s="107"/>
      <c r="AAW85" s="107"/>
      <c r="AAX85" s="107"/>
      <c r="AAY85" s="107"/>
      <c r="AAZ85" s="107"/>
      <c r="ABA85" s="107"/>
      <c r="ABB85" s="107"/>
      <c r="ABC85" s="107"/>
      <c r="ABD85" s="107"/>
      <c r="ABE85" s="107"/>
      <c r="ABF85" s="107"/>
      <c r="ABG85" s="107"/>
      <c r="ABH85" s="107"/>
      <c r="ABI85" s="107"/>
      <c r="ABJ85" s="107"/>
      <c r="ABK85" s="107"/>
      <c r="ABL85" s="107"/>
      <c r="ABM85" s="107"/>
      <c r="ABN85" s="107"/>
      <c r="ABO85" s="107"/>
      <c r="ABP85" s="107"/>
    </row>
    <row r="86" spans="21:744" s="108" customFormat="1" ht="14" x14ac:dyDescent="0.15">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c r="LV86" s="107"/>
      <c r="LW86" s="107"/>
      <c r="LX86" s="107"/>
      <c r="LY86" s="107"/>
      <c r="LZ86" s="107"/>
      <c r="MA86" s="107"/>
      <c r="MB86" s="107"/>
      <c r="MC86" s="107"/>
      <c r="MD86" s="107"/>
      <c r="ME86" s="107"/>
      <c r="MF86" s="107"/>
      <c r="MG86" s="107"/>
      <c r="MH86" s="107"/>
      <c r="MI86" s="107"/>
      <c r="MJ86" s="107"/>
      <c r="MK86" s="107"/>
      <c r="ML86" s="107"/>
      <c r="MM86" s="107"/>
      <c r="MN86" s="107"/>
      <c r="MO86" s="107"/>
      <c r="MP86" s="107"/>
      <c r="MQ86" s="107"/>
      <c r="MR86" s="107"/>
      <c r="MS86" s="107"/>
      <c r="MT86" s="107"/>
      <c r="MU86" s="107"/>
      <c r="MV86" s="107"/>
      <c r="MW86" s="107"/>
      <c r="MX86" s="107"/>
      <c r="MY86" s="107"/>
      <c r="MZ86" s="107"/>
      <c r="NA86" s="107"/>
      <c r="NB86" s="107"/>
      <c r="NC86" s="107"/>
      <c r="ND86" s="107"/>
      <c r="NE86" s="107"/>
      <c r="NF86" s="107"/>
      <c r="NG86" s="107"/>
      <c r="NH86" s="107"/>
      <c r="NI86" s="107"/>
      <c r="NJ86" s="107"/>
      <c r="NK86" s="107"/>
      <c r="NL86" s="107"/>
      <c r="NM86" s="107"/>
      <c r="NN86" s="107"/>
      <c r="NO86" s="107"/>
      <c r="NP86" s="107"/>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c r="RR86" s="107"/>
      <c r="RS86" s="107"/>
      <c r="RT86" s="107"/>
      <c r="RU86" s="107"/>
      <c r="RV86" s="107"/>
      <c r="RW86" s="107"/>
      <c r="RX86" s="107"/>
      <c r="RY86" s="107"/>
      <c r="RZ86" s="107"/>
      <c r="SA86" s="107"/>
      <c r="SB86" s="107"/>
      <c r="SC86" s="107"/>
      <c r="SD86" s="107"/>
      <c r="SE86" s="107"/>
      <c r="SF86" s="107"/>
      <c r="SG86" s="107"/>
      <c r="SH86" s="107"/>
      <c r="SI86" s="107"/>
      <c r="SJ86" s="107"/>
      <c r="SK86" s="107"/>
      <c r="SL86" s="107"/>
      <c r="SM86" s="107"/>
      <c r="SN86" s="107"/>
      <c r="SO86" s="107"/>
      <c r="SP86" s="107"/>
      <c r="SQ86" s="107"/>
      <c r="SR86" s="107"/>
      <c r="SS86" s="107"/>
      <c r="ST86" s="107"/>
      <c r="SU86" s="107"/>
      <c r="SV86" s="107"/>
      <c r="SW86" s="107"/>
      <c r="SX86" s="107"/>
      <c r="SY86" s="107"/>
      <c r="SZ86" s="107"/>
      <c r="TA86" s="107"/>
      <c r="TB86" s="107"/>
      <c r="TC86" s="107"/>
      <c r="TD86" s="107"/>
      <c r="TE86" s="107"/>
      <c r="TF86" s="107"/>
      <c r="TG86" s="107"/>
      <c r="TH86" s="107"/>
      <c r="TI86" s="107"/>
      <c r="TJ86" s="107"/>
      <c r="TK86" s="107"/>
      <c r="TL86" s="107"/>
      <c r="TM86" s="107"/>
      <c r="TN86" s="107"/>
      <c r="TO86" s="107"/>
      <c r="TP86" s="107"/>
      <c r="TQ86" s="107"/>
      <c r="TR86" s="107"/>
      <c r="TS86" s="107"/>
      <c r="TT86" s="107"/>
      <c r="TU86" s="107"/>
      <c r="TV86" s="107"/>
      <c r="TW86" s="107"/>
      <c r="TX86" s="107"/>
      <c r="TY86" s="107"/>
      <c r="TZ86" s="107"/>
      <c r="UA86" s="107"/>
      <c r="UB86" s="107"/>
      <c r="UC86" s="107"/>
      <c r="UD86" s="107"/>
      <c r="UE86" s="107"/>
      <c r="UF86" s="107"/>
      <c r="UG86" s="107"/>
      <c r="UH86" s="107"/>
      <c r="UI86" s="107"/>
      <c r="UJ86" s="107"/>
      <c r="UK86" s="107"/>
      <c r="UL86" s="107"/>
      <c r="UM86" s="107"/>
      <c r="UN86" s="107"/>
      <c r="UO86" s="107"/>
      <c r="UP86" s="107"/>
      <c r="UQ86" s="107"/>
      <c r="UR86" s="107"/>
      <c r="US86" s="107"/>
      <c r="UT86" s="107"/>
      <c r="UU86" s="107"/>
      <c r="UV86" s="107"/>
      <c r="UW86" s="107"/>
      <c r="UX86" s="107"/>
      <c r="UY86" s="107"/>
      <c r="UZ86" s="107"/>
      <c r="VA86" s="107"/>
      <c r="VB86" s="107"/>
      <c r="VC86" s="107"/>
      <c r="VD86" s="107"/>
      <c r="VE86" s="107"/>
      <c r="VF86" s="107"/>
      <c r="VG86" s="107"/>
      <c r="VH86" s="107"/>
      <c r="VI86" s="107"/>
      <c r="VJ86" s="107"/>
      <c r="VK86" s="107"/>
      <c r="VL86" s="107"/>
      <c r="VM86" s="107"/>
      <c r="VN86" s="107"/>
      <c r="VO86" s="107"/>
      <c r="VP86" s="107"/>
      <c r="VQ86" s="107"/>
      <c r="VR86" s="107"/>
      <c r="VS86" s="107"/>
      <c r="VT86" s="107"/>
      <c r="VU86" s="107"/>
      <c r="VV86" s="107"/>
      <c r="VW86" s="107"/>
      <c r="VX86" s="107"/>
      <c r="VY86" s="107"/>
      <c r="VZ86" s="107"/>
      <c r="WA86" s="107"/>
      <c r="WB86" s="107"/>
      <c r="WC86" s="107"/>
      <c r="WD86" s="107"/>
      <c r="WE86" s="107"/>
      <c r="WF86" s="107"/>
      <c r="WG86" s="107"/>
      <c r="WH86" s="107"/>
      <c r="WI86" s="107"/>
      <c r="WJ86" s="107"/>
      <c r="WK86" s="107"/>
      <c r="WL86" s="107"/>
      <c r="WM86" s="107"/>
      <c r="WN86" s="107"/>
      <c r="WO86" s="107"/>
      <c r="WP86" s="107"/>
      <c r="WQ86" s="107"/>
      <c r="WR86" s="107"/>
      <c r="WS86" s="107"/>
      <c r="WT86" s="107"/>
      <c r="WU86" s="107"/>
      <c r="WV86" s="107"/>
      <c r="WW86" s="107"/>
      <c r="WX86" s="107"/>
      <c r="WY86" s="107"/>
      <c r="WZ86" s="107"/>
      <c r="XA86" s="107"/>
      <c r="XB86" s="107"/>
      <c r="XC86" s="107"/>
      <c r="XD86" s="107"/>
      <c r="XE86" s="107"/>
      <c r="XF86" s="107"/>
      <c r="XG86" s="107"/>
      <c r="XH86" s="107"/>
      <c r="XI86" s="107"/>
      <c r="XJ86" s="107"/>
      <c r="XK86" s="107"/>
      <c r="XL86" s="107"/>
      <c r="XM86" s="107"/>
      <c r="XN86" s="107"/>
      <c r="XO86" s="107"/>
      <c r="XP86" s="107"/>
      <c r="XQ86" s="107"/>
      <c r="XR86" s="107"/>
      <c r="XS86" s="107"/>
      <c r="XT86" s="107"/>
      <c r="XU86" s="107"/>
      <c r="XV86" s="107"/>
      <c r="XW86" s="107"/>
      <c r="XX86" s="107"/>
      <c r="XY86" s="107"/>
      <c r="XZ86" s="107"/>
      <c r="YA86" s="107"/>
      <c r="YB86" s="107"/>
      <c r="YC86" s="107"/>
      <c r="YD86" s="107"/>
      <c r="YE86" s="107"/>
      <c r="YF86" s="107"/>
      <c r="YG86" s="107"/>
      <c r="YH86" s="107"/>
      <c r="YI86" s="107"/>
      <c r="YJ86" s="107"/>
      <c r="YK86" s="107"/>
      <c r="YL86" s="107"/>
      <c r="YM86" s="107"/>
      <c r="YN86" s="107"/>
      <c r="YO86" s="107"/>
      <c r="YP86" s="107"/>
      <c r="YQ86" s="107"/>
      <c r="YR86" s="107"/>
      <c r="YS86" s="107"/>
      <c r="YT86" s="107"/>
      <c r="YU86" s="107"/>
      <c r="YV86" s="107"/>
      <c r="YW86" s="107"/>
      <c r="YX86" s="107"/>
      <c r="YY86" s="107"/>
      <c r="YZ86" s="107"/>
      <c r="ZA86" s="107"/>
      <c r="ZB86" s="107"/>
      <c r="ZC86" s="107"/>
      <c r="ZD86" s="107"/>
      <c r="ZE86" s="107"/>
      <c r="ZF86" s="107"/>
      <c r="ZG86" s="107"/>
      <c r="ZH86" s="107"/>
      <c r="ZI86" s="107"/>
      <c r="ZJ86" s="107"/>
      <c r="ZK86" s="107"/>
      <c r="ZL86" s="107"/>
      <c r="ZM86" s="107"/>
      <c r="ZN86" s="107"/>
      <c r="ZO86" s="107"/>
      <c r="ZP86" s="107"/>
      <c r="ZQ86" s="107"/>
      <c r="ZR86" s="107"/>
      <c r="ZS86" s="107"/>
      <c r="ZT86" s="107"/>
      <c r="ZU86" s="107"/>
      <c r="ZV86" s="107"/>
      <c r="ZW86" s="107"/>
      <c r="ZX86" s="107"/>
      <c r="ZY86" s="107"/>
      <c r="ZZ86" s="107"/>
      <c r="AAA86" s="107"/>
      <c r="AAB86" s="107"/>
      <c r="AAC86" s="107"/>
      <c r="AAD86" s="107"/>
      <c r="AAE86" s="107"/>
      <c r="AAF86" s="107"/>
      <c r="AAG86" s="107"/>
      <c r="AAH86" s="107"/>
      <c r="AAI86" s="107"/>
      <c r="AAJ86" s="107"/>
      <c r="AAK86" s="107"/>
      <c r="AAL86" s="107"/>
      <c r="AAM86" s="107"/>
      <c r="AAN86" s="107"/>
      <c r="AAO86" s="107"/>
      <c r="AAP86" s="107"/>
      <c r="AAQ86" s="107"/>
      <c r="AAR86" s="107"/>
      <c r="AAS86" s="107"/>
      <c r="AAT86" s="107"/>
      <c r="AAU86" s="107"/>
      <c r="AAV86" s="107"/>
      <c r="AAW86" s="107"/>
      <c r="AAX86" s="107"/>
      <c r="AAY86" s="107"/>
      <c r="AAZ86" s="107"/>
      <c r="ABA86" s="107"/>
      <c r="ABB86" s="107"/>
      <c r="ABC86" s="107"/>
      <c r="ABD86" s="107"/>
      <c r="ABE86" s="107"/>
      <c r="ABF86" s="107"/>
      <c r="ABG86" s="107"/>
      <c r="ABH86" s="107"/>
      <c r="ABI86" s="107"/>
      <c r="ABJ86" s="107"/>
      <c r="ABK86" s="107"/>
      <c r="ABL86" s="107"/>
      <c r="ABM86" s="107"/>
      <c r="ABN86" s="107"/>
      <c r="ABO86" s="107"/>
      <c r="ABP86" s="107"/>
    </row>
    <row r="87" spans="21:744" s="108" customFormat="1" ht="14" x14ac:dyDescent="0.15">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c r="LV87" s="107"/>
      <c r="LW87" s="107"/>
      <c r="LX87" s="107"/>
      <c r="LY87" s="107"/>
      <c r="LZ87" s="107"/>
      <c r="MA87" s="107"/>
      <c r="MB87" s="107"/>
      <c r="MC87" s="107"/>
      <c r="MD87" s="107"/>
      <c r="ME87" s="107"/>
      <c r="MF87" s="107"/>
      <c r="MG87" s="107"/>
      <c r="MH87" s="107"/>
      <c r="MI87" s="107"/>
      <c r="MJ87" s="107"/>
      <c r="MK87" s="107"/>
      <c r="ML87" s="107"/>
      <c r="MM87" s="107"/>
      <c r="MN87" s="107"/>
      <c r="MO87" s="107"/>
      <c r="MP87" s="107"/>
      <c r="MQ87" s="107"/>
      <c r="MR87" s="107"/>
      <c r="MS87" s="107"/>
      <c r="MT87" s="107"/>
      <c r="MU87" s="107"/>
      <c r="MV87" s="107"/>
      <c r="MW87" s="107"/>
      <c r="MX87" s="107"/>
      <c r="MY87" s="107"/>
      <c r="MZ87" s="107"/>
      <c r="NA87" s="107"/>
      <c r="NB87" s="107"/>
      <c r="NC87" s="107"/>
      <c r="ND87" s="107"/>
      <c r="NE87" s="107"/>
      <c r="NF87" s="107"/>
      <c r="NG87" s="107"/>
      <c r="NH87" s="107"/>
      <c r="NI87" s="107"/>
      <c r="NJ87" s="107"/>
      <c r="NK87" s="107"/>
      <c r="NL87" s="107"/>
      <c r="NM87" s="107"/>
      <c r="NN87" s="107"/>
      <c r="NO87" s="107"/>
      <c r="NP87" s="107"/>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c r="RR87" s="107"/>
      <c r="RS87" s="107"/>
      <c r="RT87" s="107"/>
      <c r="RU87" s="107"/>
      <c r="RV87" s="107"/>
      <c r="RW87" s="107"/>
      <c r="RX87" s="107"/>
      <c r="RY87" s="107"/>
      <c r="RZ87" s="107"/>
      <c r="SA87" s="107"/>
      <c r="SB87" s="107"/>
      <c r="SC87" s="107"/>
      <c r="SD87" s="107"/>
      <c r="SE87" s="107"/>
      <c r="SF87" s="107"/>
      <c r="SG87" s="107"/>
      <c r="SH87" s="107"/>
      <c r="SI87" s="107"/>
      <c r="SJ87" s="107"/>
      <c r="SK87" s="107"/>
      <c r="SL87" s="107"/>
      <c r="SM87" s="107"/>
      <c r="SN87" s="107"/>
      <c r="SO87" s="107"/>
      <c r="SP87" s="107"/>
      <c r="SQ87" s="107"/>
      <c r="SR87" s="107"/>
      <c r="SS87" s="107"/>
      <c r="ST87" s="107"/>
      <c r="SU87" s="107"/>
      <c r="SV87" s="107"/>
      <c r="SW87" s="107"/>
      <c r="SX87" s="107"/>
      <c r="SY87" s="107"/>
      <c r="SZ87" s="107"/>
      <c r="TA87" s="107"/>
      <c r="TB87" s="107"/>
      <c r="TC87" s="107"/>
      <c r="TD87" s="107"/>
      <c r="TE87" s="107"/>
      <c r="TF87" s="107"/>
      <c r="TG87" s="107"/>
      <c r="TH87" s="107"/>
      <c r="TI87" s="107"/>
      <c r="TJ87" s="107"/>
      <c r="TK87" s="107"/>
      <c r="TL87" s="107"/>
      <c r="TM87" s="107"/>
      <c r="TN87" s="107"/>
      <c r="TO87" s="107"/>
      <c r="TP87" s="107"/>
      <c r="TQ87" s="107"/>
      <c r="TR87" s="107"/>
      <c r="TS87" s="107"/>
      <c r="TT87" s="107"/>
      <c r="TU87" s="107"/>
      <c r="TV87" s="107"/>
      <c r="TW87" s="107"/>
      <c r="TX87" s="107"/>
      <c r="TY87" s="107"/>
      <c r="TZ87" s="107"/>
      <c r="UA87" s="107"/>
      <c r="UB87" s="107"/>
      <c r="UC87" s="107"/>
      <c r="UD87" s="107"/>
      <c r="UE87" s="107"/>
      <c r="UF87" s="107"/>
      <c r="UG87" s="107"/>
      <c r="UH87" s="107"/>
      <c r="UI87" s="107"/>
      <c r="UJ87" s="107"/>
      <c r="UK87" s="107"/>
      <c r="UL87" s="107"/>
      <c r="UM87" s="107"/>
      <c r="UN87" s="107"/>
      <c r="UO87" s="107"/>
      <c r="UP87" s="107"/>
      <c r="UQ87" s="107"/>
      <c r="UR87" s="107"/>
      <c r="US87" s="107"/>
      <c r="UT87" s="107"/>
      <c r="UU87" s="107"/>
      <c r="UV87" s="107"/>
      <c r="UW87" s="107"/>
      <c r="UX87" s="107"/>
      <c r="UY87" s="107"/>
      <c r="UZ87" s="107"/>
      <c r="VA87" s="107"/>
      <c r="VB87" s="107"/>
      <c r="VC87" s="107"/>
      <c r="VD87" s="107"/>
      <c r="VE87" s="107"/>
      <c r="VF87" s="107"/>
      <c r="VG87" s="107"/>
      <c r="VH87" s="107"/>
      <c r="VI87" s="107"/>
      <c r="VJ87" s="107"/>
      <c r="VK87" s="107"/>
      <c r="VL87" s="107"/>
      <c r="VM87" s="107"/>
      <c r="VN87" s="107"/>
      <c r="VO87" s="107"/>
      <c r="VP87" s="107"/>
      <c r="VQ87" s="107"/>
      <c r="VR87" s="107"/>
      <c r="VS87" s="107"/>
      <c r="VT87" s="107"/>
      <c r="VU87" s="107"/>
      <c r="VV87" s="107"/>
      <c r="VW87" s="107"/>
      <c r="VX87" s="107"/>
      <c r="VY87" s="107"/>
      <c r="VZ87" s="107"/>
      <c r="WA87" s="107"/>
      <c r="WB87" s="107"/>
      <c r="WC87" s="107"/>
      <c r="WD87" s="107"/>
      <c r="WE87" s="107"/>
      <c r="WF87" s="107"/>
      <c r="WG87" s="107"/>
      <c r="WH87" s="107"/>
      <c r="WI87" s="107"/>
      <c r="WJ87" s="107"/>
      <c r="WK87" s="107"/>
      <c r="WL87" s="107"/>
      <c r="WM87" s="107"/>
      <c r="WN87" s="107"/>
      <c r="WO87" s="107"/>
      <c r="WP87" s="107"/>
      <c r="WQ87" s="107"/>
      <c r="WR87" s="107"/>
      <c r="WS87" s="107"/>
      <c r="WT87" s="107"/>
      <c r="WU87" s="107"/>
      <c r="WV87" s="107"/>
      <c r="WW87" s="107"/>
      <c r="WX87" s="107"/>
      <c r="WY87" s="107"/>
      <c r="WZ87" s="107"/>
      <c r="XA87" s="107"/>
      <c r="XB87" s="107"/>
      <c r="XC87" s="107"/>
      <c r="XD87" s="107"/>
      <c r="XE87" s="107"/>
      <c r="XF87" s="107"/>
      <c r="XG87" s="107"/>
      <c r="XH87" s="107"/>
      <c r="XI87" s="107"/>
      <c r="XJ87" s="107"/>
      <c r="XK87" s="107"/>
      <c r="XL87" s="107"/>
      <c r="XM87" s="107"/>
      <c r="XN87" s="107"/>
      <c r="XO87" s="107"/>
      <c r="XP87" s="107"/>
      <c r="XQ87" s="107"/>
      <c r="XR87" s="107"/>
      <c r="XS87" s="107"/>
      <c r="XT87" s="107"/>
      <c r="XU87" s="107"/>
      <c r="XV87" s="107"/>
      <c r="XW87" s="107"/>
      <c r="XX87" s="107"/>
      <c r="XY87" s="107"/>
      <c r="XZ87" s="107"/>
      <c r="YA87" s="107"/>
      <c r="YB87" s="107"/>
      <c r="YC87" s="107"/>
      <c r="YD87" s="107"/>
      <c r="YE87" s="107"/>
      <c r="YF87" s="107"/>
      <c r="YG87" s="107"/>
      <c r="YH87" s="107"/>
      <c r="YI87" s="107"/>
      <c r="YJ87" s="107"/>
      <c r="YK87" s="107"/>
      <c r="YL87" s="107"/>
      <c r="YM87" s="107"/>
      <c r="YN87" s="107"/>
      <c r="YO87" s="107"/>
      <c r="YP87" s="107"/>
      <c r="YQ87" s="107"/>
      <c r="YR87" s="107"/>
      <c r="YS87" s="107"/>
      <c r="YT87" s="107"/>
      <c r="YU87" s="107"/>
      <c r="YV87" s="107"/>
      <c r="YW87" s="107"/>
      <c r="YX87" s="107"/>
      <c r="YY87" s="107"/>
      <c r="YZ87" s="107"/>
      <c r="ZA87" s="107"/>
      <c r="ZB87" s="107"/>
      <c r="ZC87" s="107"/>
      <c r="ZD87" s="107"/>
      <c r="ZE87" s="107"/>
      <c r="ZF87" s="107"/>
      <c r="ZG87" s="107"/>
      <c r="ZH87" s="107"/>
      <c r="ZI87" s="107"/>
      <c r="ZJ87" s="107"/>
      <c r="ZK87" s="107"/>
      <c r="ZL87" s="107"/>
      <c r="ZM87" s="107"/>
      <c r="ZN87" s="107"/>
      <c r="ZO87" s="107"/>
      <c r="ZP87" s="107"/>
      <c r="ZQ87" s="107"/>
      <c r="ZR87" s="107"/>
      <c r="ZS87" s="107"/>
      <c r="ZT87" s="107"/>
      <c r="ZU87" s="107"/>
      <c r="ZV87" s="107"/>
      <c r="ZW87" s="107"/>
      <c r="ZX87" s="107"/>
      <c r="ZY87" s="107"/>
      <c r="ZZ87" s="107"/>
      <c r="AAA87" s="107"/>
      <c r="AAB87" s="107"/>
      <c r="AAC87" s="107"/>
      <c r="AAD87" s="107"/>
      <c r="AAE87" s="107"/>
      <c r="AAF87" s="107"/>
      <c r="AAG87" s="107"/>
      <c r="AAH87" s="107"/>
      <c r="AAI87" s="107"/>
      <c r="AAJ87" s="107"/>
      <c r="AAK87" s="107"/>
      <c r="AAL87" s="107"/>
      <c r="AAM87" s="107"/>
      <c r="AAN87" s="107"/>
      <c r="AAO87" s="107"/>
      <c r="AAP87" s="107"/>
      <c r="AAQ87" s="107"/>
      <c r="AAR87" s="107"/>
      <c r="AAS87" s="107"/>
      <c r="AAT87" s="107"/>
      <c r="AAU87" s="107"/>
      <c r="AAV87" s="107"/>
      <c r="AAW87" s="107"/>
      <c r="AAX87" s="107"/>
      <c r="AAY87" s="107"/>
      <c r="AAZ87" s="107"/>
      <c r="ABA87" s="107"/>
      <c r="ABB87" s="107"/>
      <c r="ABC87" s="107"/>
      <c r="ABD87" s="107"/>
      <c r="ABE87" s="107"/>
      <c r="ABF87" s="107"/>
      <c r="ABG87" s="107"/>
      <c r="ABH87" s="107"/>
      <c r="ABI87" s="107"/>
      <c r="ABJ87" s="107"/>
      <c r="ABK87" s="107"/>
      <c r="ABL87" s="107"/>
      <c r="ABM87" s="107"/>
      <c r="ABN87" s="107"/>
      <c r="ABO87" s="107"/>
      <c r="ABP87" s="107"/>
    </row>
    <row r="88" spans="21:744" s="108" customFormat="1" ht="14" x14ac:dyDescent="0.15">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c r="LV88" s="107"/>
      <c r="LW88" s="107"/>
      <c r="LX88" s="107"/>
      <c r="LY88" s="107"/>
      <c r="LZ88" s="107"/>
      <c r="MA88" s="107"/>
      <c r="MB88" s="107"/>
      <c r="MC88" s="107"/>
      <c r="MD88" s="107"/>
      <c r="ME88" s="107"/>
      <c r="MF88" s="107"/>
      <c r="MG88" s="107"/>
      <c r="MH88" s="107"/>
      <c r="MI88" s="107"/>
      <c r="MJ88" s="107"/>
      <c r="MK88" s="107"/>
      <c r="ML88" s="107"/>
      <c r="MM88" s="107"/>
      <c r="MN88" s="107"/>
      <c r="MO88" s="107"/>
      <c r="MP88" s="107"/>
      <c r="MQ88" s="107"/>
      <c r="MR88" s="107"/>
      <c r="MS88" s="107"/>
      <c r="MT88" s="107"/>
      <c r="MU88" s="107"/>
      <c r="MV88" s="107"/>
      <c r="MW88" s="107"/>
      <c r="MX88" s="107"/>
      <c r="MY88" s="107"/>
      <c r="MZ88" s="107"/>
      <c r="NA88" s="107"/>
      <c r="NB88" s="107"/>
      <c r="NC88" s="107"/>
      <c r="ND88" s="107"/>
      <c r="NE88" s="107"/>
      <c r="NF88" s="107"/>
      <c r="NG88" s="107"/>
      <c r="NH88" s="107"/>
      <c r="NI88" s="107"/>
      <c r="NJ88" s="107"/>
      <c r="NK88" s="107"/>
      <c r="NL88" s="107"/>
      <c r="NM88" s="107"/>
      <c r="NN88" s="107"/>
      <c r="NO88" s="107"/>
      <c r="NP88" s="107"/>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c r="RR88" s="107"/>
      <c r="RS88" s="107"/>
      <c r="RT88" s="107"/>
      <c r="RU88" s="107"/>
      <c r="RV88" s="107"/>
      <c r="RW88" s="107"/>
      <c r="RX88" s="107"/>
      <c r="RY88" s="107"/>
      <c r="RZ88" s="107"/>
      <c r="SA88" s="107"/>
      <c r="SB88" s="107"/>
      <c r="SC88" s="107"/>
      <c r="SD88" s="107"/>
      <c r="SE88" s="107"/>
      <c r="SF88" s="107"/>
      <c r="SG88" s="107"/>
      <c r="SH88" s="107"/>
      <c r="SI88" s="107"/>
      <c r="SJ88" s="107"/>
      <c r="SK88" s="107"/>
      <c r="SL88" s="107"/>
      <c r="SM88" s="107"/>
      <c r="SN88" s="107"/>
      <c r="SO88" s="107"/>
      <c r="SP88" s="107"/>
      <c r="SQ88" s="107"/>
      <c r="SR88" s="107"/>
      <c r="SS88" s="107"/>
      <c r="ST88" s="107"/>
      <c r="SU88" s="107"/>
      <c r="SV88" s="107"/>
      <c r="SW88" s="107"/>
      <c r="SX88" s="107"/>
      <c r="SY88" s="107"/>
      <c r="SZ88" s="107"/>
      <c r="TA88" s="107"/>
      <c r="TB88" s="107"/>
      <c r="TC88" s="107"/>
      <c r="TD88" s="107"/>
      <c r="TE88" s="107"/>
      <c r="TF88" s="107"/>
      <c r="TG88" s="107"/>
      <c r="TH88" s="107"/>
      <c r="TI88" s="107"/>
      <c r="TJ88" s="107"/>
      <c r="TK88" s="107"/>
      <c r="TL88" s="107"/>
      <c r="TM88" s="107"/>
      <c r="TN88" s="107"/>
      <c r="TO88" s="107"/>
      <c r="TP88" s="107"/>
      <c r="TQ88" s="107"/>
      <c r="TR88" s="107"/>
      <c r="TS88" s="107"/>
      <c r="TT88" s="107"/>
      <c r="TU88" s="107"/>
      <c r="TV88" s="107"/>
      <c r="TW88" s="107"/>
      <c r="TX88" s="107"/>
      <c r="TY88" s="107"/>
      <c r="TZ88" s="107"/>
      <c r="UA88" s="107"/>
      <c r="UB88" s="107"/>
      <c r="UC88" s="107"/>
      <c r="UD88" s="107"/>
      <c r="UE88" s="107"/>
      <c r="UF88" s="107"/>
      <c r="UG88" s="107"/>
      <c r="UH88" s="107"/>
      <c r="UI88" s="107"/>
      <c r="UJ88" s="107"/>
      <c r="UK88" s="107"/>
      <c r="UL88" s="107"/>
      <c r="UM88" s="107"/>
      <c r="UN88" s="107"/>
      <c r="UO88" s="107"/>
      <c r="UP88" s="107"/>
      <c r="UQ88" s="107"/>
      <c r="UR88" s="107"/>
      <c r="US88" s="107"/>
      <c r="UT88" s="107"/>
      <c r="UU88" s="107"/>
      <c r="UV88" s="107"/>
      <c r="UW88" s="107"/>
      <c r="UX88" s="107"/>
      <c r="UY88" s="107"/>
      <c r="UZ88" s="107"/>
      <c r="VA88" s="107"/>
      <c r="VB88" s="107"/>
      <c r="VC88" s="107"/>
      <c r="VD88" s="107"/>
      <c r="VE88" s="107"/>
      <c r="VF88" s="107"/>
      <c r="VG88" s="107"/>
      <c r="VH88" s="107"/>
      <c r="VI88" s="107"/>
      <c r="VJ88" s="107"/>
      <c r="VK88" s="107"/>
      <c r="VL88" s="107"/>
      <c r="VM88" s="107"/>
      <c r="VN88" s="107"/>
      <c r="VO88" s="107"/>
      <c r="VP88" s="107"/>
      <c r="VQ88" s="107"/>
      <c r="VR88" s="107"/>
      <c r="VS88" s="107"/>
      <c r="VT88" s="107"/>
      <c r="VU88" s="107"/>
      <c r="VV88" s="107"/>
      <c r="VW88" s="107"/>
      <c r="VX88" s="107"/>
      <c r="VY88" s="107"/>
      <c r="VZ88" s="107"/>
      <c r="WA88" s="107"/>
      <c r="WB88" s="107"/>
      <c r="WC88" s="107"/>
      <c r="WD88" s="107"/>
      <c r="WE88" s="107"/>
      <c r="WF88" s="107"/>
      <c r="WG88" s="107"/>
      <c r="WH88" s="107"/>
      <c r="WI88" s="107"/>
      <c r="WJ88" s="107"/>
      <c r="WK88" s="107"/>
      <c r="WL88" s="107"/>
      <c r="WM88" s="107"/>
      <c r="WN88" s="107"/>
      <c r="WO88" s="107"/>
      <c r="WP88" s="107"/>
      <c r="WQ88" s="107"/>
      <c r="WR88" s="107"/>
      <c r="WS88" s="107"/>
      <c r="WT88" s="107"/>
      <c r="WU88" s="107"/>
      <c r="WV88" s="107"/>
      <c r="WW88" s="107"/>
      <c r="WX88" s="107"/>
      <c r="WY88" s="107"/>
      <c r="WZ88" s="107"/>
      <c r="XA88" s="107"/>
      <c r="XB88" s="107"/>
      <c r="XC88" s="107"/>
      <c r="XD88" s="107"/>
      <c r="XE88" s="107"/>
      <c r="XF88" s="107"/>
      <c r="XG88" s="107"/>
      <c r="XH88" s="107"/>
      <c r="XI88" s="107"/>
      <c r="XJ88" s="107"/>
      <c r="XK88" s="107"/>
      <c r="XL88" s="107"/>
      <c r="XM88" s="107"/>
      <c r="XN88" s="107"/>
      <c r="XO88" s="107"/>
      <c r="XP88" s="107"/>
      <c r="XQ88" s="107"/>
      <c r="XR88" s="107"/>
      <c r="XS88" s="107"/>
      <c r="XT88" s="107"/>
      <c r="XU88" s="107"/>
      <c r="XV88" s="107"/>
      <c r="XW88" s="107"/>
      <c r="XX88" s="107"/>
      <c r="XY88" s="107"/>
      <c r="XZ88" s="107"/>
      <c r="YA88" s="107"/>
      <c r="YB88" s="107"/>
      <c r="YC88" s="107"/>
      <c r="YD88" s="107"/>
      <c r="YE88" s="107"/>
      <c r="YF88" s="107"/>
      <c r="YG88" s="107"/>
      <c r="YH88" s="107"/>
      <c r="YI88" s="107"/>
      <c r="YJ88" s="107"/>
      <c r="YK88" s="107"/>
      <c r="YL88" s="107"/>
      <c r="YM88" s="107"/>
      <c r="YN88" s="107"/>
      <c r="YO88" s="107"/>
      <c r="YP88" s="107"/>
      <c r="YQ88" s="107"/>
      <c r="YR88" s="107"/>
      <c r="YS88" s="107"/>
      <c r="YT88" s="107"/>
      <c r="YU88" s="107"/>
      <c r="YV88" s="107"/>
      <c r="YW88" s="107"/>
      <c r="YX88" s="107"/>
      <c r="YY88" s="107"/>
      <c r="YZ88" s="107"/>
      <c r="ZA88" s="107"/>
      <c r="ZB88" s="107"/>
      <c r="ZC88" s="107"/>
      <c r="ZD88" s="107"/>
      <c r="ZE88" s="107"/>
      <c r="ZF88" s="107"/>
      <c r="ZG88" s="107"/>
      <c r="ZH88" s="107"/>
      <c r="ZI88" s="107"/>
      <c r="ZJ88" s="107"/>
      <c r="ZK88" s="107"/>
      <c r="ZL88" s="107"/>
      <c r="ZM88" s="107"/>
      <c r="ZN88" s="107"/>
      <c r="ZO88" s="107"/>
      <c r="ZP88" s="107"/>
      <c r="ZQ88" s="107"/>
      <c r="ZR88" s="107"/>
      <c r="ZS88" s="107"/>
      <c r="ZT88" s="107"/>
      <c r="ZU88" s="107"/>
      <c r="ZV88" s="107"/>
      <c r="ZW88" s="107"/>
      <c r="ZX88" s="107"/>
      <c r="ZY88" s="107"/>
      <c r="ZZ88" s="107"/>
      <c r="AAA88" s="107"/>
      <c r="AAB88" s="107"/>
      <c r="AAC88" s="107"/>
      <c r="AAD88" s="107"/>
      <c r="AAE88" s="107"/>
      <c r="AAF88" s="107"/>
      <c r="AAG88" s="107"/>
      <c r="AAH88" s="107"/>
      <c r="AAI88" s="107"/>
      <c r="AAJ88" s="107"/>
      <c r="AAK88" s="107"/>
      <c r="AAL88" s="107"/>
      <c r="AAM88" s="107"/>
      <c r="AAN88" s="107"/>
      <c r="AAO88" s="107"/>
      <c r="AAP88" s="107"/>
      <c r="AAQ88" s="107"/>
      <c r="AAR88" s="107"/>
      <c r="AAS88" s="107"/>
      <c r="AAT88" s="107"/>
      <c r="AAU88" s="107"/>
      <c r="AAV88" s="107"/>
      <c r="AAW88" s="107"/>
      <c r="AAX88" s="107"/>
      <c r="AAY88" s="107"/>
      <c r="AAZ88" s="107"/>
      <c r="ABA88" s="107"/>
      <c r="ABB88" s="107"/>
      <c r="ABC88" s="107"/>
      <c r="ABD88" s="107"/>
      <c r="ABE88" s="107"/>
      <c r="ABF88" s="107"/>
      <c r="ABG88" s="107"/>
      <c r="ABH88" s="107"/>
      <c r="ABI88" s="107"/>
      <c r="ABJ88" s="107"/>
      <c r="ABK88" s="107"/>
      <c r="ABL88" s="107"/>
      <c r="ABM88" s="107"/>
      <c r="ABN88" s="107"/>
      <c r="ABO88" s="107"/>
      <c r="ABP88" s="107"/>
    </row>
    <row r="89" spans="21:744" s="108" customFormat="1" ht="14" x14ac:dyDescent="0.15">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c r="LV89" s="107"/>
      <c r="LW89" s="107"/>
      <c r="LX89" s="107"/>
      <c r="LY89" s="107"/>
      <c r="LZ89" s="107"/>
      <c r="MA89" s="107"/>
      <c r="MB89" s="107"/>
      <c r="MC89" s="107"/>
      <c r="MD89" s="107"/>
      <c r="ME89" s="107"/>
      <c r="MF89" s="107"/>
      <c r="MG89" s="107"/>
      <c r="MH89" s="107"/>
      <c r="MI89" s="107"/>
      <c r="MJ89" s="107"/>
      <c r="MK89" s="107"/>
      <c r="ML89" s="107"/>
      <c r="MM89" s="107"/>
      <c r="MN89" s="107"/>
      <c r="MO89" s="107"/>
      <c r="MP89" s="107"/>
      <c r="MQ89" s="107"/>
      <c r="MR89" s="107"/>
      <c r="MS89" s="107"/>
      <c r="MT89" s="107"/>
      <c r="MU89" s="107"/>
      <c r="MV89" s="107"/>
      <c r="MW89" s="107"/>
      <c r="MX89" s="107"/>
      <c r="MY89" s="107"/>
      <c r="MZ89" s="107"/>
      <c r="NA89" s="107"/>
      <c r="NB89" s="107"/>
      <c r="NC89" s="107"/>
      <c r="ND89" s="107"/>
      <c r="NE89" s="107"/>
      <c r="NF89" s="107"/>
      <c r="NG89" s="107"/>
      <c r="NH89" s="107"/>
      <c r="NI89" s="107"/>
      <c r="NJ89" s="107"/>
      <c r="NK89" s="107"/>
      <c r="NL89" s="107"/>
      <c r="NM89" s="107"/>
      <c r="NN89" s="107"/>
      <c r="NO89" s="107"/>
      <c r="NP89" s="107"/>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c r="RR89" s="107"/>
      <c r="RS89" s="107"/>
      <c r="RT89" s="107"/>
      <c r="RU89" s="107"/>
      <c r="RV89" s="107"/>
      <c r="RW89" s="107"/>
      <c r="RX89" s="107"/>
      <c r="RY89" s="107"/>
      <c r="RZ89" s="107"/>
      <c r="SA89" s="107"/>
      <c r="SB89" s="107"/>
      <c r="SC89" s="107"/>
      <c r="SD89" s="107"/>
      <c r="SE89" s="107"/>
      <c r="SF89" s="107"/>
      <c r="SG89" s="107"/>
      <c r="SH89" s="107"/>
      <c r="SI89" s="107"/>
      <c r="SJ89" s="107"/>
      <c r="SK89" s="107"/>
      <c r="SL89" s="107"/>
      <c r="SM89" s="107"/>
      <c r="SN89" s="107"/>
      <c r="SO89" s="107"/>
      <c r="SP89" s="107"/>
      <c r="SQ89" s="107"/>
      <c r="SR89" s="107"/>
      <c r="SS89" s="107"/>
      <c r="ST89" s="107"/>
      <c r="SU89" s="107"/>
      <c r="SV89" s="107"/>
      <c r="SW89" s="107"/>
      <c r="SX89" s="107"/>
      <c r="SY89" s="107"/>
      <c r="SZ89" s="107"/>
      <c r="TA89" s="107"/>
      <c r="TB89" s="107"/>
      <c r="TC89" s="107"/>
      <c r="TD89" s="107"/>
      <c r="TE89" s="107"/>
      <c r="TF89" s="107"/>
      <c r="TG89" s="107"/>
      <c r="TH89" s="107"/>
      <c r="TI89" s="107"/>
      <c r="TJ89" s="107"/>
      <c r="TK89" s="107"/>
      <c r="TL89" s="107"/>
      <c r="TM89" s="107"/>
      <c r="TN89" s="107"/>
      <c r="TO89" s="107"/>
      <c r="TP89" s="107"/>
      <c r="TQ89" s="107"/>
      <c r="TR89" s="107"/>
      <c r="TS89" s="107"/>
      <c r="TT89" s="107"/>
      <c r="TU89" s="107"/>
      <c r="TV89" s="107"/>
      <c r="TW89" s="107"/>
      <c r="TX89" s="107"/>
      <c r="TY89" s="107"/>
      <c r="TZ89" s="107"/>
      <c r="UA89" s="107"/>
      <c r="UB89" s="107"/>
      <c r="UC89" s="107"/>
      <c r="UD89" s="107"/>
      <c r="UE89" s="107"/>
      <c r="UF89" s="107"/>
      <c r="UG89" s="107"/>
      <c r="UH89" s="107"/>
      <c r="UI89" s="107"/>
      <c r="UJ89" s="107"/>
      <c r="UK89" s="107"/>
      <c r="UL89" s="107"/>
      <c r="UM89" s="107"/>
      <c r="UN89" s="107"/>
      <c r="UO89" s="107"/>
      <c r="UP89" s="107"/>
      <c r="UQ89" s="107"/>
      <c r="UR89" s="107"/>
      <c r="US89" s="107"/>
      <c r="UT89" s="107"/>
      <c r="UU89" s="107"/>
      <c r="UV89" s="107"/>
      <c r="UW89" s="107"/>
      <c r="UX89" s="107"/>
      <c r="UY89" s="107"/>
      <c r="UZ89" s="107"/>
      <c r="VA89" s="107"/>
      <c r="VB89" s="107"/>
      <c r="VC89" s="107"/>
      <c r="VD89" s="107"/>
      <c r="VE89" s="107"/>
      <c r="VF89" s="107"/>
      <c r="VG89" s="107"/>
      <c r="VH89" s="107"/>
      <c r="VI89" s="107"/>
      <c r="VJ89" s="107"/>
      <c r="VK89" s="107"/>
      <c r="VL89" s="107"/>
      <c r="VM89" s="107"/>
      <c r="VN89" s="107"/>
      <c r="VO89" s="107"/>
      <c r="VP89" s="107"/>
      <c r="VQ89" s="107"/>
      <c r="VR89" s="107"/>
      <c r="VS89" s="107"/>
      <c r="VT89" s="107"/>
      <c r="VU89" s="107"/>
      <c r="VV89" s="107"/>
      <c r="VW89" s="107"/>
      <c r="VX89" s="107"/>
      <c r="VY89" s="107"/>
      <c r="VZ89" s="107"/>
      <c r="WA89" s="107"/>
      <c r="WB89" s="107"/>
      <c r="WC89" s="107"/>
      <c r="WD89" s="107"/>
      <c r="WE89" s="107"/>
      <c r="WF89" s="107"/>
      <c r="WG89" s="107"/>
      <c r="WH89" s="107"/>
      <c r="WI89" s="107"/>
      <c r="WJ89" s="107"/>
      <c r="WK89" s="107"/>
      <c r="WL89" s="107"/>
      <c r="WM89" s="107"/>
      <c r="WN89" s="107"/>
      <c r="WO89" s="107"/>
      <c r="WP89" s="107"/>
      <c r="WQ89" s="107"/>
      <c r="WR89" s="107"/>
      <c r="WS89" s="107"/>
      <c r="WT89" s="107"/>
      <c r="WU89" s="107"/>
      <c r="WV89" s="107"/>
      <c r="WW89" s="107"/>
      <c r="WX89" s="107"/>
      <c r="WY89" s="107"/>
      <c r="WZ89" s="107"/>
      <c r="XA89" s="107"/>
      <c r="XB89" s="107"/>
      <c r="XC89" s="107"/>
      <c r="XD89" s="107"/>
      <c r="XE89" s="107"/>
      <c r="XF89" s="107"/>
      <c r="XG89" s="107"/>
      <c r="XH89" s="107"/>
      <c r="XI89" s="107"/>
      <c r="XJ89" s="107"/>
      <c r="XK89" s="107"/>
      <c r="XL89" s="107"/>
      <c r="XM89" s="107"/>
      <c r="XN89" s="107"/>
      <c r="XO89" s="107"/>
      <c r="XP89" s="107"/>
      <c r="XQ89" s="107"/>
      <c r="XR89" s="107"/>
      <c r="XS89" s="107"/>
      <c r="XT89" s="107"/>
      <c r="XU89" s="107"/>
      <c r="XV89" s="107"/>
      <c r="XW89" s="107"/>
      <c r="XX89" s="107"/>
      <c r="XY89" s="107"/>
      <c r="XZ89" s="107"/>
      <c r="YA89" s="107"/>
      <c r="YB89" s="107"/>
      <c r="YC89" s="107"/>
      <c r="YD89" s="107"/>
      <c r="YE89" s="107"/>
      <c r="YF89" s="107"/>
      <c r="YG89" s="107"/>
      <c r="YH89" s="107"/>
      <c r="YI89" s="107"/>
      <c r="YJ89" s="107"/>
      <c r="YK89" s="107"/>
      <c r="YL89" s="107"/>
      <c r="YM89" s="107"/>
      <c r="YN89" s="107"/>
      <c r="YO89" s="107"/>
      <c r="YP89" s="107"/>
      <c r="YQ89" s="107"/>
      <c r="YR89" s="107"/>
      <c r="YS89" s="107"/>
      <c r="YT89" s="107"/>
      <c r="YU89" s="107"/>
      <c r="YV89" s="107"/>
      <c r="YW89" s="107"/>
      <c r="YX89" s="107"/>
      <c r="YY89" s="107"/>
      <c r="YZ89" s="107"/>
      <c r="ZA89" s="107"/>
      <c r="ZB89" s="107"/>
      <c r="ZC89" s="107"/>
      <c r="ZD89" s="107"/>
      <c r="ZE89" s="107"/>
      <c r="ZF89" s="107"/>
      <c r="ZG89" s="107"/>
      <c r="ZH89" s="107"/>
      <c r="ZI89" s="107"/>
      <c r="ZJ89" s="107"/>
      <c r="ZK89" s="107"/>
      <c r="ZL89" s="107"/>
      <c r="ZM89" s="107"/>
      <c r="ZN89" s="107"/>
      <c r="ZO89" s="107"/>
      <c r="ZP89" s="107"/>
      <c r="ZQ89" s="107"/>
      <c r="ZR89" s="107"/>
      <c r="ZS89" s="107"/>
      <c r="ZT89" s="107"/>
      <c r="ZU89" s="107"/>
      <c r="ZV89" s="107"/>
      <c r="ZW89" s="107"/>
      <c r="ZX89" s="107"/>
      <c r="ZY89" s="107"/>
      <c r="ZZ89" s="107"/>
      <c r="AAA89" s="107"/>
      <c r="AAB89" s="107"/>
      <c r="AAC89" s="107"/>
      <c r="AAD89" s="107"/>
      <c r="AAE89" s="107"/>
      <c r="AAF89" s="107"/>
      <c r="AAG89" s="107"/>
      <c r="AAH89" s="107"/>
      <c r="AAI89" s="107"/>
      <c r="AAJ89" s="107"/>
      <c r="AAK89" s="107"/>
      <c r="AAL89" s="107"/>
      <c r="AAM89" s="107"/>
      <c r="AAN89" s="107"/>
      <c r="AAO89" s="107"/>
      <c r="AAP89" s="107"/>
      <c r="AAQ89" s="107"/>
      <c r="AAR89" s="107"/>
      <c r="AAS89" s="107"/>
      <c r="AAT89" s="107"/>
      <c r="AAU89" s="107"/>
      <c r="AAV89" s="107"/>
      <c r="AAW89" s="107"/>
      <c r="AAX89" s="107"/>
      <c r="AAY89" s="107"/>
      <c r="AAZ89" s="107"/>
      <c r="ABA89" s="107"/>
      <c r="ABB89" s="107"/>
      <c r="ABC89" s="107"/>
      <c r="ABD89" s="107"/>
      <c r="ABE89" s="107"/>
      <c r="ABF89" s="107"/>
      <c r="ABG89" s="107"/>
      <c r="ABH89" s="107"/>
      <c r="ABI89" s="107"/>
      <c r="ABJ89" s="107"/>
      <c r="ABK89" s="107"/>
      <c r="ABL89" s="107"/>
      <c r="ABM89" s="107"/>
      <c r="ABN89" s="107"/>
      <c r="ABO89" s="107"/>
      <c r="ABP89" s="107"/>
    </row>
    <row r="90" spans="21:744" s="108" customFormat="1" ht="14" x14ac:dyDescent="0.15">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c r="LV90" s="107"/>
      <c r="LW90" s="107"/>
      <c r="LX90" s="107"/>
      <c r="LY90" s="107"/>
      <c r="LZ90" s="107"/>
      <c r="MA90" s="107"/>
      <c r="MB90" s="107"/>
      <c r="MC90" s="107"/>
      <c r="MD90" s="107"/>
      <c r="ME90" s="107"/>
      <c r="MF90" s="107"/>
      <c r="MG90" s="107"/>
      <c r="MH90" s="107"/>
      <c r="MI90" s="107"/>
      <c r="MJ90" s="107"/>
      <c r="MK90" s="107"/>
      <c r="ML90" s="107"/>
      <c r="MM90" s="107"/>
      <c r="MN90" s="107"/>
      <c r="MO90" s="107"/>
      <c r="MP90" s="107"/>
      <c r="MQ90" s="107"/>
      <c r="MR90" s="107"/>
      <c r="MS90" s="107"/>
      <c r="MT90" s="107"/>
      <c r="MU90" s="107"/>
      <c r="MV90" s="107"/>
      <c r="MW90" s="107"/>
      <c r="MX90" s="107"/>
      <c r="MY90" s="107"/>
      <c r="MZ90" s="107"/>
      <c r="NA90" s="107"/>
      <c r="NB90" s="107"/>
      <c r="NC90" s="107"/>
      <c r="ND90" s="107"/>
      <c r="NE90" s="107"/>
      <c r="NF90" s="107"/>
      <c r="NG90" s="107"/>
      <c r="NH90" s="107"/>
      <c r="NI90" s="107"/>
      <c r="NJ90" s="107"/>
      <c r="NK90" s="107"/>
      <c r="NL90" s="107"/>
      <c r="NM90" s="107"/>
      <c r="NN90" s="107"/>
      <c r="NO90" s="107"/>
      <c r="NP90" s="107"/>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c r="RR90" s="107"/>
      <c r="RS90" s="107"/>
      <c r="RT90" s="107"/>
      <c r="RU90" s="107"/>
      <c r="RV90" s="107"/>
      <c r="RW90" s="107"/>
      <c r="RX90" s="107"/>
      <c r="RY90" s="107"/>
      <c r="RZ90" s="107"/>
      <c r="SA90" s="107"/>
      <c r="SB90" s="107"/>
      <c r="SC90" s="107"/>
      <c r="SD90" s="107"/>
      <c r="SE90" s="107"/>
      <c r="SF90" s="107"/>
      <c r="SG90" s="107"/>
      <c r="SH90" s="107"/>
      <c r="SI90" s="107"/>
      <c r="SJ90" s="107"/>
      <c r="SK90" s="107"/>
      <c r="SL90" s="107"/>
      <c r="SM90" s="107"/>
      <c r="SN90" s="107"/>
      <c r="SO90" s="107"/>
      <c r="SP90" s="107"/>
      <c r="SQ90" s="107"/>
      <c r="SR90" s="107"/>
      <c r="SS90" s="107"/>
      <c r="ST90" s="107"/>
      <c r="SU90" s="107"/>
      <c r="SV90" s="107"/>
      <c r="SW90" s="107"/>
      <c r="SX90" s="107"/>
      <c r="SY90" s="107"/>
      <c r="SZ90" s="107"/>
      <c r="TA90" s="107"/>
      <c r="TB90" s="107"/>
      <c r="TC90" s="107"/>
      <c r="TD90" s="107"/>
      <c r="TE90" s="107"/>
      <c r="TF90" s="107"/>
      <c r="TG90" s="107"/>
      <c r="TH90" s="107"/>
      <c r="TI90" s="107"/>
      <c r="TJ90" s="107"/>
      <c r="TK90" s="107"/>
      <c r="TL90" s="107"/>
      <c r="TM90" s="107"/>
      <c r="TN90" s="107"/>
      <c r="TO90" s="107"/>
      <c r="TP90" s="107"/>
      <c r="TQ90" s="107"/>
      <c r="TR90" s="107"/>
      <c r="TS90" s="107"/>
      <c r="TT90" s="107"/>
      <c r="TU90" s="107"/>
      <c r="TV90" s="107"/>
      <c r="TW90" s="107"/>
      <c r="TX90" s="107"/>
      <c r="TY90" s="107"/>
      <c r="TZ90" s="107"/>
      <c r="UA90" s="107"/>
      <c r="UB90" s="107"/>
      <c r="UC90" s="107"/>
      <c r="UD90" s="107"/>
      <c r="UE90" s="107"/>
      <c r="UF90" s="107"/>
      <c r="UG90" s="107"/>
      <c r="UH90" s="107"/>
      <c r="UI90" s="107"/>
      <c r="UJ90" s="107"/>
      <c r="UK90" s="107"/>
      <c r="UL90" s="107"/>
      <c r="UM90" s="107"/>
      <c r="UN90" s="107"/>
      <c r="UO90" s="107"/>
      <c r="UP90" s="107"/>
      <c r="UQ90" s="107"/>
      <c r="UR90" s="107"/>
      <c r="US90" s="107"/>
      <c r="UT90" s="107"/>
      <c r="UU90" s="107"/>
      <c r="UV90" s="107"/>
      <c r="UW90" s="107"/>
      <c r="UX90" s="107"/>
      <c r="UY90" s="107"/>
      <c r="UZ90" s="107"/>
      <c r="VA90" s="107"/>
      <c r="VB90" s="107"/>
      <c r="VC90" s="107"/>
      <c r="VD90" s="107"/>
      <c r="VE90" s="107"/>
      <c r="VF90" s="107"/>
      <c r="VG90" s="107"/>
      <c r="VH90" s="107"/>
      <c r="VI90" s="107"/>
      <c r="VJ90" s="107"/>
      <c r="VK90" s="107"/>
      <c r="VL90" s="107"/>
      <c r="VM90" s="107"/>
      <c r="VN90" s="107"/>
      <c r="VO90" s="107"/>
      <c r="VP90" s="107"/>
      <c r="VQ90" s="107"/>
      <c r="VR90" s="107"/>
      <c r="VS90" s="107"/>
      <c r="VT90" s="107"/>
      <c r="VU90" s="107"/>
      <c r="VV90" s="107"/>
      <c r="VW90" s="107"/>
      <c r="VX90" s="107"/>
      <c r="VY90" s="107"/>
      <c r="VZ90" s="107"/>
      <c r="WA90" s="107"/>
      <c r="WB90" s="107"/>
      <c r="WC90" s="107"/>
      <c r="WD90" s="107"/>
      <c r="WE90" s="107"/>
      <c r="WF90" s="107"/>
      <c r="WG90" s="107"/>
      <c r="WH90" s="107"/>
      <c r="WI90" s="107"/>
      <c r="WJ90" s="107"/>
      <c r="WK90" s="107"/>
      <c r="WL90" s="107"/>
      <c r="WM90" s="107"/>
      <c r="WN90" s="107"/>
      <c r="WO90" s="107"/>
      <c r="WP90" s="107"/>
      <c r="WQ90" s="107"/>
      <c r="WR90" s="107"/>
      <c r="WS90" s="107"/>
      <c r="WT90" s="107"/>
      <c r="WU90" s="107"/>
      <c r="WV90" s="107"/>
      <c r="WW90" s="107"/>
      <c r="WX90" s="107"/>
      <c r="WY90" s="107"/>
      <c r="WZ90" s="107"/>
      <c r="XA90" s="107"/>
      <c r="XB90" s="107"/>
      <c r="XC90" s="107"/>
      <c r="XD90" s="107"/>
      <c r="XE90" s="107"/>
      <c r="XF90" s="107"/>
      <c r="XG90" s="107"/>
      <c r="XH90" s="107"/>
      <c r="XI90" s="107"/>
      <c r="XJ90" s="107"/>
      <c r="XK90" s="107"/>
      <c r="XL90" s="107"/>
      <c r="XM90" s="107"/>
      <c r="XN90" s="107"/>
      <c r="XO90" s="107"/>
      <c r="XP90" s="107"/>
      <c r="XQ90" s="107"/>
      <c r="XR90" s="107"/>
      <c r="XS90" s="107"/>
      <c r="XT90" s="107"/>
      <c r="XU90" s="107"/>
      <c r="XV90" s="107"/>
      <c r="XW90" s="107"/>
      <c r="XX90" s="107"/>
      <c r="XY90" s="107"/>
      <c r="XZ90" s="107"/>
      <c r="YA90" s="107"/>
      <c r="YB90" s="107"/>
      <c r="YC90" s="107"/>
      <c r="YD90" s="107"/>
      <c r="YE90" s="107"/>
      <c r="YF90" s="107"/>
      <c r="YG90" s="107"/>
      <c r="YH90" s="107"/>
      <c r="YI90" s="107"/>
      <c r="YJ90" s="107"/>
      <c r="YK90" s="107"/>
      <c r="YL90" s="107"/>
      <c r="YM90" s="107"/>
      <c r="YN90" s="107"/>
      <c r="YO90" s="107"/>
      <c r="YP90" s="107"/>
      <c r="YQ90" s="107"/>
      <c r="YR90" s="107"/>
      <c r="YS90" s="107"/>
      <c r="YT90" s="107"/>
      <c r="YU90" s="107"/>
      <c r="YV90" s="107"/>
      <c r="YW90" s="107"/>
      <c r="YX90" s="107"/>
      <c r="YY90" s="107"/>
      <c r="YZ90" s="107"/>
      <c r="ZA90" s="107"/>
      <c r="ZB90" s="107"/>
      <c r="ZC90" s="107"/>
      <c r="ZD90" s="107"/>
      <c r="ZE90" s="107"/>
      <c r="ZF90" s="107"/>
      <c r="ZG90" s="107"/>
      <c r="ZH90" s="107"/>
      <c r="ZI90" s="107"/>
      <c r="ZJ90" s="107"/>
      <c r="ZK90" s="107"/>
      <c r="ZL90" s="107"/>
      <c r="ZM90" s="107"/>
      <c r="ZN90" s="107"/>
      <c r="ZO90" s="107"/>
      <c r="ZP90" s="107"/>
      <c r="ZQ90" s="107"/>
      <c r="ZR90" s="107"/>
      <c r="ZS90" s="107"/>
      <c r="ZT90" s="107"/>
      <c r="ZU90" s="107"/>
      <c r="ZV90" s="107"/>
      <c r="ZW90" s="107"/>
      <c r="ZX90" s="107"/>
      <c r="ZY90" s="107"/>
      <c r="ZZ90" s="107"/>
      <c r="AAA90" s="107"/>
      <c r="AAB90" s="107"/>
      <c r="AAC90" s="107"/>
      <c r="AAD90" s="107"/>
      <c r="AAE90" s="107"/>
      <c r="AAF90" s="107"/>
      <c r="AAG90" s="107"/>
      <c r="AAH90" s="107"/>
      <c r="AAI90" s="107"/>
      <c r="AAJ90" s="107"/>
      <c r="AAK90" s="107"/>
      <c r="AAL90" s="107"/>
      <c r="AAM90" s="107"/>
      <c r="AAN90" s="107"/>
      <c r="AAO90" s="107"/>
      <c r="AAP90" s="107"/>
      <c r="AAQ90" s="107"/>
      <c r="AAR90" s="107"/>
      <c r="AAS90" s="107"/>
      <c r="AAT90" s="107"/>
      <c r="AAU90" s="107"/>
      <c r="AAV90" s="107"/>
      <c r="AAW90" s="107"/>
      <c r="AAX90" s="107"/>
      <c r="AAY90" s="107"/>
      <c r="AAZ90" s="107"/>
      <c r="ABA90" s="107"/>
      <c r="ABB90" s="107"/>
      <c r="ABC90" s="107"/>
      <c r="ABD90" s="107"/>
      <c r="ABE90" s="107"/>
      <c r="ABF90" s="107"/>
      <c r="ABG90" s="107"/>
      <c r="ABH90" s="107"/>
      <c r="ABI90" s="107"/>
      <c r="ABJ90" s="107"/>
      <c r="ABK90" s="107"/>
      <c r="ABL90" s="107"/>
      <c r="ABM90" s="107"/>
      <c r="ABN90" s="107"/>
      <c r="ABO90" s="107"/>
      <c r="ABP90" s="107"/>
    </row>
    <row r="91" spans="21:744" s="108" customFormat="1" ht="14" x14ac:dyDescent="0.15">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c r="LV91" s="107"/>
      <c r="LW91" s="107"/>
      <c r="LX91" s="107"/>
      <c r="LY91" s="107"/>
      <c r="LZ91" s="107"/>
      <c r="MA91" s="107"/>
      <c r="MB91" s="107"/>
      <c r="MC91" s="107"/>
      <c r="MD91" s="107"/>
      <c r="ME91" s="107"/>
      <c r="MF91" s="107"/>
      <c r="MG91" s="107"/>
      <c r="MH91" s="107"/>
      <c r="MI91" s="107"/>
      <c r="MJ91" s="107"/>
      <c r="MK91" s="107"/>
      <c r="ML91" s="107"/>
      <c r="MM91" s="107"/>
      <c r="MN91" s="107"/>
      <c r="MO91" s="107"/>
      <c r="MP91" s="107"/>
      <c r="MQ91" s="107"/>
      <c r="MR91" s="107"/>
      <c r="MS91" s="107"/>
      <c r="MT91" s="107"/>
      <c r="MU91" s="107"/>
      <c r="MV91" s="107"/>
      <c r="MW91" s="107"/>
      <c r="MX91" s="107"/>
      <c r="MY91" s="107"/>
      <c r="MZ91" s="107"/>
      <c r="NA91" s="107"/>
      <c r="NB91" s="107"/>
      <c r="NC91" s="107"/>
      <c r="ND91" s="107"/>
      <c r="NE91" s="107"/>
      <c r="NF91" s="107"/>
      <c r="NG91" s="107"/>
      <c r="NH91" s="107"/>
      <c r="NI91" s="107"/>
      <c r="NJ91" s="107"/>
      <c r="NK91" s="107"/>
      <c r="NL91" s="107"/>
      <c r="NM91" s="107"/>
      <c r="NN91" s="107"/>
      <c r="NO91" s="107"/>
      <c r="NP91" s="107"/>
      <c r="NQ91" s="107"/>
      <c r="NR91" s="107"/>
      <c r="NS91" s="107"/>
      <c r="NT91" s="107"/>
      <c r="NU91" s="107"/>
      <c r="NV91" s="107"/>
      <c r="NW91" s="107"/>
      <c r="NX91" s="107"/>
      <c r="NY91" s="107"/>
      <c r="NZ91" s="107"/>
      <c r="OA91" s="107"/>
      <c r="OB91" s="107"/>
      <c r="OC91" s="107"/>
      <c r="OD91" s="107"/>
      <c r="OE91" s="107"/>
      <c r="OF91" s="107"/>
      <c r="OG91" s="107"/>
      <c r="OH91" s="107"/>
      <c r="OI91" s="107"/>
      <c r="OJ91" s="107"/>
      <c r="OK91" s="107"/>
      <c r="OL91" s="107"/>
      <c r="OM91" s="107"/>
      <c r="ON91" s="107"/>
      <c r="OO91" s="107"/>
      <c r="OP91" s="107"/>
      <c r="OQ91" s="107"/>
      <c r="OR91" s="107"/>
      <c r="OS91" s="107"/>
      <c r="OT91" s="107"/>
      <c r="OU91" s="107"/>
      <c r="OV91" s="107"/>
      <c r="OW91" s="107"/>
      <c r="OX91" s="107"/>
      <c r="OY91" s="107"/>
      <c r="OZ91" s="107"/>
      <c r="PA91" s="107"/>
      <c r="PB91" s="107"/>
      <c r="PC91" s="107"/>
      <c r="PD91" s="107"/>
      <c r="PE91" s="107"/>
      <c r="PF91" s="107"/>
      <c r="PG91" s="107"/>
      <c r="PH91" s="107"/>
      <c r="PI91" s="107"/>
      <c r="PJ91" s="107"/>
      <c r="PK91" s="107"/>
      <c r="PL91" s="107"/>
      <c r="PM91" s="107"/>
      <c r="PN91" s="107"/>
      <c r="PO91" s="107"/>
      <c r="PP91" s="107"/>
      <c r="PQ91" s="107"/>
      <c r="PR91" s="107"/>
      <c r="PS91" s="107"/>
      <c r="PT91" s="107"/>
      <c r="PU91" s="107"/>
      <c r="PV91" s="107"/>
      <c r="PW91" s="107"/>
      <c r="PX91" s="107"/>
      <c r="PY91" s="107"/>
      <c r="PZ91" s="107"/>
      <c r="QA91" s="107"/>
      <c r="QB91" s="107"/>
      <c r="QC91" s="107"/>
      <c r="QD91" s="107"/>
      <c r="QE91" s="107"/>
      <c r="QF91" s="107"/>
      <c r="QG91" s="107"/>
      <c r="QH91" s="107"/>
      <c r="QI91" s="107"/>
      <c r="QJ91" s="107"/>
      <c r="QK91" s="107"/>
      <c r="QL91" s="107"/>
      <c r="QM91" s="107"/>
      <c r="QN91" s="107"/>
      <c r="QO91" s="107"/>
      <c r="QP91" s="107"/>
      <c r="QQ91" s="107"/>
      <c r="QR91" s="107"/>
      <c r="QS91" s="107"/>
      <c r="QT91" s="107"/>
      <c r="QU91" s="107"/>
      <c r="QV91" s="107"/>
      <c r="QW91" s="107"/>
      <c r="QX91" s="107"/>
      <c r="QY91" s="107"/>
      <c r="QZ91" s="107"/>
      <c r="RA91" s="107"/>
      <c r="RB91" s="107"/>
      <c r="RC91" s="107"/>
      <c r="RD91" s="107"/>
      <c r="RE91" s="107"/>
      <c r="RF91" s="107"/>
      <c r="RG91" s="107"/>
      <c r="RH91" s="107"/>
      <c r="RI91" s="107"/>
      <c r="RJ91" s="107"/>
      <c r="RK91" s="107"/>
      <c r="RL91" s="107"/>
      <c r="RM91" s="107"/>
      <c r="RN91" s="107"/>
      <c r="RO91" s="107"/>
      <c r="RP91" s="107"/>
      <c r="RQ91" s="107"/>
      <c r="RR91" s="107"/>
      <c r="RS91" s="107"/>
      <c r="RT91" s="107"/>
      <c r="RU91" s="107"/>
      <c r="RV91" s="107"/>
      <c r="RW91" s="107"/>
      <c r="RX91" s="107"/>
      <c r="RY91" s="107"/>
      <c r="RZ91" s="107"/>
      <c r="SA91" s="107"/>
      <c r="SB91" s="107"/>
      <c r="SC91" s="107"/>
      <c r="SD91" s="107"/>
      <c r="SE91" s="107"/>
      <c r="SF91" s="107"/>
      <c r="SG91" s="107"/>
      <c r="SH91" s="107"/>
      <c r="SI91" s="107"/>
      <c r="SJ91" s="107"/>
      <c r="SK91" s="107"/>
      <c r="SL91" s="107"/>
      <c r="SM91" s="107"/>
      <c r="SN91" s="107"/>
      <c r="SO91" s="107"/>
      <c r="SP91" s="107"/>
      <c r="SQ91" s="107"/>
      <c r="SR91" s="107"/>
      <c r="SS91" s="107"/>
      <c r="ST91" s="107"/>
      <c r="SU91" s="107"/>
      <c r="SV91" s="107"/>
      <c r="SW91" s="107"/>
      <c r="SX91" s="107"/>
      <c r="SY91" s="107"/>
      <c r="SZ91" s="107"/>
      <c r="TA91" s="107"/>
      <c r="TB91" s="107"/>
      <c r="TC91" s="107"/>
      <c r="TD91" s="107"/>
      <c r="TE91" s="107"/>
      <c r="TF91" s="107"/>
      <c r="TG91" s="107"/>
      <c r="TH91" s="107"/>
      <c r="TI91" s="107"/>
      <c r="TJ91" s="107"/>
      <c r="TK91" s="107"/>
      <c r="TL91" s="107"/>
      <c r="TM91" s="107"/>
      <c r="TN91" s="107"/>
      <c r="TO91" s="107"/>
      <c r="TP91" s="107"/>
      <c r="TQ91" s="107"/>
      <c r="TR91" s="107"/>
      <c r="TS91" s="107"/>
      <c r="TT91" s="107"/>
      <c r="TU91" s="107"/>
      <c r="TV91" s="107"/>
      <c r="TW91" s="107"/>
      <c r="TX91" s="107"/>
      <c r="TY91" s="107"/>
      <c r="TZ91" s="107"/>
      <c r="UA91" s="107"/>
      <c r="UB91" s="107"/>
      <c r="UC91" s="107"/>
      <c r="UD91" s="107"/>
      <c r="UE91" s="107"/>
      <c r="UF91" s="107"/>
      <c r="UG91" s="107"/>
      <c r="UH91" s="107"/>
      <c r="UI91" s="107"/>
      <c r="UJ91" s="107"/>
      <c r="UK91" s="107"/>
      <c r="UL91" s="107"/>
      <c r="UM91" s="107"/>
      <c r="UN91" s="107"/>
      <c r="UO91" s="107"/>
      <c r="UP91" s="107"/>
      <c r="UQ91" s="107"/>
      <c r="UR91" s="107"/>
      <c r="US91" s="107"/>
      <c r="UT91" s="107"/>
      <c r="UU91" s="107"/>
      <c r="UV91" s="107"/>
      <c r="UW91" s="107"/>
      <c r="UX91" s="107"/>
      <c r="UY91" s="107"/>
      <c r="UZ91" s="107"/>
      <c r="VA91" s="107"/>
      <c r="VB91" s="107"/>
      <c r="VC91" s="107"/>
      <c r="VD91" s="107"/>
      <c r="VE91" s="107"/>
      <c r="VF91" s="107"/>
      <c r="VG91" s="107"/>
      <c r="VH91" s="107"/>
      <c r="VI91" s="107"/>
      <c r="VJ91" s="107"/>
      <c r="VK91" s="107"/>
      <c r="VL91" s="107"/>
      <c r="VM91" s="107"/>
      <c r="VN91" s="107"/>
      <c r="VO91" s="107"/>
      <c r="VP91" s="107"/>
      <c r="VQ91" s="107"/>
      <c r="VR91" s="107"/>
      <c r="VS91" s="107"/>
      <c r="VT91" s="107"/>
      <c r="VU91" s="107"/>
      <c r="VV91" s="107"/>
      <c r="VW91" s="107"/>
      <c r="VX91" s="107"/>
      <c r="VY91" s="107"/>
      <c r="VZ91" s="107"/>
      <c r="WA91" s="107"/>
      <c r="WB91" s="107"/>
      <c r="WC91" s="107"/>
      <c r="WD91" s="107"/>
      <c r="WE91" s="107"/>
      <c r="WF91" s="107"/>
      <c r="WG91" s="107"/>
      <c r="WH91" s="107"/>
      <c r="WI91" s="107"/>
      <c r="WJ91" s="107"/>
      <c r="WK91" s="107"/>
      <c r="WL91" s="107"/>
      <c r="WM91" s="107"/>
      <c r="WN91" s="107"/>
      <c r="WO91" s="107"/>
      <c r="WP91" s="107"/>
      <c r="WQ91" s="107"/>
      <c r="WR91" s="107"/>
      <c r="WS91" s="107"/>
      <c r="WT91" s="107"/>
      <c r="WU91" s="107"/>
      <c r="WV91" s="107"/>
      <c r="WW91" s="107"/>
      <c r="WX91" s="107"/>
      <c r="WY91" s="107"/>
      <c r="WZ91" s="107"/>
      <c r="XA91" s="107"/>
      <c r="XB91" s="107"/>
      <c r="XC91" s="107"/>
      <c r="XD91" s="107"/>
      <c r="XE91" s="107"/>
      <c r="XF91" s="107"/>
      <c r="XG91" s="107"/>
      <c r="XH91" s="107"/>
      <c r="XI91" s="107"/>
      <c r="XJ91" s="107"/>
      <c r="XK91" s="107"/>
      <c r="XL91" s="107"/>
      <c r="XM91" s="107"/>
      <c r="XN91" s="107"/>
      <c r="XO91" s="107"/>
      <c r="XP91" s="107"/>
      <c r="XQ91" s="107"/>
      <c r="XR91" s="107"/>
      <c r="XS91" s="107"/>
      <c r="XT91" s="107"/>
      <c r="XU91" s="107"/>
      <c r="XV91" s="107"/>
      <c r="XW91" s="107"/>
      <c r="XX91" s="107"/>
      <c r="XY91" s="107"/>
      <c r="XZ91" s="107"/>
      <c r="YA91" s="107"/>
      <c r="YB91" s="107"/>
      <c r="YC91" s="107"/>
      <c r="YD91" s="107"/>
      <c r="YE91" s="107"/>
      <c r="YF91" s="107"/>
      <c r="YG91" s="107"/>
      <c r="YH91" s="107"/>
      <c r="YI91" s="107"/>
      <c r="YJ91" s="107"/>
      <c r="YK91" s="107"/>
      <c r="YL91" s="107"/>
      <c r="YM91" s="107"/>
      <c r="YN91" s="107"/>
      <c r="YO91" s="107"/>
      <c r="YP91" s="107"/>
      <c r="YQ91" s="107"/>
      <c r="YR91" s="107"/>
      <c r="YS91" s="107"/>
      <c r="YT91" s="107"/>
      <c r="YU91" s="107"/>
      <c r="YV91" s="107"/>
      <c r="YW91" s="107"/>
      <c r="YX91" s="107"/>
      <c r="YY91" s="107"/>
      <c r="YZ91" s="107"/>
      <c r="ZA91" s="107"/>
      <c r="ZB91" s="107"/>
      <c r="ZC91" s="107"/>
      <c r="ZD91" s="107"/>
      <c r="ZE91" s="107"/>
      <c r="ZF91" s="107"/>
      <c r="ZG91" s="107"/>
      <c r="ZH91" s="107"/>
      <c r="ZI91" s="107"/>
      <c r="ZJ91" s="107"/>
      <c r="ZK91" s="107"/>
      <c r="ZL91" s="107"/>
      <c r="ZM91" s="107"/>
      <c r="ZN91" s="107"/>
      <c r="ZO91" s="107"/>
      <c r="ZP91" s="107"/>
      <c r="ZQ91" s="107"/>
      <c r="ZR91" s="107"/>
      <c r="ZS91" s="107"/>
      <c r="ZT91" s="107"/>
      <c r="ZU91" s="107"/>
      <c r="ZV91" s="107"/>
      <c r="ZW91" s="107"/>
      <c r="ZX91" s="107"/>
      <c r="ZY91" s="107"/>
      <c r="ZZ91" s="107"/>
      <c r="AAA91" s="107"/>
      <c r="AAB91" s="107"/>
      <c r="AAC91" s="107"/>
      <c r="AAD91" s="107"/>
      <c r="AAE91" s="107"/>
      <c r="AAF91" s="107"/>
      <c r="AAG91" s="107"/>
      <c r="AAH91" s="107"/>
      <c r="AAI91" s="107"/>
      <c r="AAJ91" s="107"/>
      <c r="AAK91" s="107"/>
      <c r="AAL91" s="107"/>
      <c r="AAM91" s="107"/>
      <c r="AAN91" s="107"/>
      <c r="AAO91" s="107"/>
      <c r="AAP91" s="107"/>
      <c r="AAQ91" s="107"/>
      <c r="AAR91" s="107"/>
      <c r="AAS91" s="107"/>
      <c r="AAT91" s="107"/>
      <c r="AAU91" s="107"/>
      <c r="AAV91" s="107"/>
      <c r="AAW91" s="107"/>
      <c r="AAX91" s="107"/>
      <c r="AAY91" s="107"/>
      <c r="AAZ91" s="107"/>
      <c r="ABA91" s="107"/>
      <c r="ABB91" s="107"/>
      <c r="ABC91" s="107"/>
      <c r="ABD91" s="107"/>
      <c r="ABE91" s="107"/>
      <c r="ABF91" s="107"/>
      <c r="ABG91" s="107"/>
      <c r="ABH91" s="107"/>
      <c r="ABI91" s="107"/>
      <c r="ABJ91" s="107"/>
      <c r="ABK91" s="107"/>
      <c r="ABL91" s="107"/>
      <c r="ABM91" s="107"/>
      <c r="ABN91" s="107"/>
      <c r="ABO91" s="107"/>
      <c r="ABP91" s="107"/>
    </row>
    <row r="92" spans="21:744" s="108" customFormat="1" ht="14" x14ac:dyDescent="0.15">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c r="LV92" s="107"/>
      <c r="LW92" s="107"/>
      <c r="LX92" s="107"/>
      <c r="LY92" s="107"/>
      <c r="LZ92" s="107"/>
      <c r="MA92" s="107"/>
      <c r="MB92" s="107"/>
      <c r="MC92" s="107"/>
      <c r="MD92" s="107"/>
      <c r="ME92" s="107"/>
      <c r="MF92" s="107"/>
      <c r="MG92" s="107"/>
      <c r="MH92" s="107"/>
      <c r="MI92" s="107"/>
      <c r="MJ92" s="107"/>
      <c r="MK92" s="107"/>
      <c r="ML92" s="107"/>
      <c r="MM92" s="107"/>
      <c r="MN92" s="107"/>
      <c r="MO92" s="107"/>
      <c r="MP92" s="107"/>
      <c r="MQ92" s="107"/>
      <c r="MR92" s="107"/>
      <c r="MS92" s="107"/>
      <c r="MT92" s="107"/>
      <c r="MU92" s="107"/>
      <c r="MV92" s="107"/>
      <c r="MW92" s="107"/>
      <c r="MX92" s="107"/>
      <c r="MY92" s="107"/>
      <c r="MZ92" s="107"/>
      <c r="NA92" s="107"/>
      <c r="NB92" s="107"/>
      <c r="NC92" s="107"/>
      <c r="ND92" s="107"/>
      <c r="NE92" s="107"/>
      <c r="NF92" s="107"/>
      <c r="NG92" s="107"/>
      <c r="NH92" s="107"/>
      <c r="NI92" s="107"/>
      <c r="NJ92" s="107"/>
      <c r="NK92" s="107"/>
      <c r="NL92" s="107"/>
      <c r="NM92" s="107"/>
      <c r="NN92" s="107"/>
      <c r="NO92" s="107"/>
      <c r="NP92" s="107"/>
      <c r="NQ92" s="107"/>
      <c r="NR92" s="107"/>
      <c r="NS92" s="107"/>
      <c r="NT92" s="107"/>
      <c r="NU92" s="107"/>
      <c r="NV92" s="107"/>
      <c r="NW92" s="107"/>
      <c r="NX92" s="107"/>
      <c r="NY92" s="107"/>
      <c r="NZ92" s="107"/>
      <c r="OA92" s="107"/>
      <c r="OB92" s="107"/>
      <c r="OC92" s="107"/>
      <c r="OD92" s="107"/>
      <c r="OE92" s="107"/>
      <c r="OF92" s="107"/>
      <c r="OG92" s="107"/>
      <c r="OH92" s="107"/>
      <c r="OI92" s="107"/>
      <c r="OJ92" s="107"/>
      <c r="OK92" s="107"/>
      <c r="OL92" s="107"/>
      <c r="OM92" s="107"/>
      <c r="ON92" s="107"/>
      <c r="OO92" s="107"/>
      <c r="OP92" s="107"/>
      <c r="OQ92" s="107"/>
      <c r="OR92" s="107"/>
      <c r="OS92" s="107"/>
      <c r="OT92" s="107"/>
      <c r="OU92" s="107"/>
      <c r="OV92" s="107"/>
      <c r="OW92" s="107"/>
      <c r="OX92" s="107"/>
      <c r="OY92" s="107"/>
      <c r="OZ92" s="107"/>
      <c r="PA92" s="107"/>
      <c r="PB92" s="107"/>
      <c r="PC92" s="107"/>
      <c r="PD92" s="107"/>
      <c r="PE92" s="107"/>
      <c r="PF92" s="107"/>
      <c r="PG92" s="107"/>
      <c r="PH92" s="107"/>
      <c r="PI92" s="107"/>
      <c r="PJ92" s="107"/>
      <c r="PK92" s="107"/>
      <c r="PL92" s="107"/>
      <c r="PM92" s="107"/>
      <c r="PN92" s="107"/>
      <c r="PO92" s="107"/>
      <c r="PP92" s="107"/>
      <c r="PQ92" s="107"/>
      <c r="PR92" s="107"/>
      <c r="PS92" s="107"/>
      <c r="PT92" s="107"/>
      <c r="PU92" s="107"/>
      <c r="PV92" s="107"/>
      <c r="PW92" s="107"/>
      <c r="PX92" s="107"/>
      <c r="PY92" s="107"/>
      <c r="PZ92" s="107"/>
      <c r="QA92" s="107"/>
      <c r="QB92" s="107"/>
      <c r="QC92" s="107"/>
      <c r="QD92" s="107"/>
      <c r="QE92" s="107"/>
      <c r="QF92" s="107"/>
      <c r="QG92" s="107"/>
      <c r="QH92" s="107"/>
      <c r="QI92" s="107"/>
      <c r="QJ92" s="107"/>
      <c r="QK92" s="107"/>
      <c r="QL92" s="107"/>
      <c r="QM92" s="107"/>
      <c r="QN92" s="107"/>
      <c r="QO92" s="107"/>
      <c r="QP92" s="107"/>
      <c r="QQ92" s="107"/>
      <c r="QR92" s="107"/>
      <c r="QS92" s="107"/>
      <c r="QT92" s="107"/>
      <c r="QU92" s="107"/>
      <c r="QV92" s="107"/>
      <c r="QW92" s="107"/>
      <c r="QX92" s="107"/>
      <c r="QY92" s="107"/>
      <c r="QZ92" s="107"/>
      <c r="RA92" s="107"/>
      <c r="RB92" s="107"/>
      <c r="RC92" s="107"/>
      <c r="RD92" s="107"/>
      <c r="RE92" s="107"/>
      <c r="RF92" s="107"/>
      <c r="RG92" s="107"/>
      <c r="RH92" s="107"/>
      <c r="RI92" s="107"/>
      <c r="RJ92" s="107"/>
      <c r="RK92" s="107"/>
      <c r="RL92" s="107"/>
      <c r="RM92" s="107"/>
      <c r="RN92" s="107"/>
      <c r="RO92" s="107"/>
      <c r="RP92" s="107"/>
      <c r="RQ92" s="107"/>
      <c r="RR92" s="107"/>
      <c r="RS92" s="107"/>
      <c r="RT92" s="107"/>
      <c r="RU92" s="107"/>
      <c r="RV92" s="107"/>
      <c r="RW92" s="107"/>
      <c r="RX92" s="107"/>
      <c r="RY92" s="107"/>
      <c r="RZ92" s="107"/>
      <c r="SA92" s="107"/>
      <c r="SB92" s="107"/>
      <c r="SC92" s="107"/>
      <c r="SD92" s="107"/>
      <c r="SE92" s="107"/>
      <c r="SF92" s="107"/>
      <c r="SG92" s="107"/>
      <c r="SH92" s="107"/>
      <c r="SI92" s="107"/>
      <c r="SJ92" s="107"/>
      <c r="SK92" s="107"/>
      <c r="SL92" s="107"/>
      <c r="SM92" s="107"/>
      <c r="SN92" s="107"/>
      <c r="SO92" s="107"/>
      <c r="SP92" s="107"/>
      <c r="SQ92" s="107"/>
      <c r="SR92" s="107"/>
      <c r="SS92" s="107"/>
      <c r="ST92" s="107"/>
      <c r="SU92" s="107"/>
      <c r="SV92" s="107"/>
      <c r="SW92" s="107"/>
      <c r="SX92" s="107"/>
      <c r="SY92" s="107"/>
      <c r="SZ92" s="107"/>
      <c r="TA92" s="107"/>
      <c r="TB92" s="107"/>
      <c r="TC92" s="107"/>
      <c r="TD92" s="107"/>
      <c r="TE92" s="107"/>
      <c r="TF92" s="107"/>
      <c r="TG92" s="107"/>
      <c r="TH92" s="107"/>
      <c r="TI92" s="107"/>
      <c r="TJ92" s="107"/>
      <c r="TK92" s="107"/>
      <c r="TL92" s="107"/>
      <c r="TM92" s="107"/>
      <c r="TN92" s="107"/>
      <c r="TO92" s="107"/>
      <c r="TP92" s="107"/>
      <c r="TQ92" s="107"/>
      <c r="TR92" s="107"/>
      <c r="TS92" s="107"/>
      <c r="TT92" s="107"/>
      <c r="TU92" s="107"/>
      <c r="TV92" s="107"/>
      <c r="TW92" s="107"/>
      <c r="TX92" s="107"/>
      <c r="TY92" s="107"/>
      <c r="TZ92" s="107"/>
      <c r="UA92" s="107"/>
      <c r="UB92" s="107"/>
      <c r="UC92" s="107"/>
      <c r="UD92" s="107"/>
      <c r="UE92" s="107"/>
      <c r="UF92" s="107"/>
      <c r="UG92" s="107"/>
      <c r="UH92" s="107"/>
      <c r="UI92" s="107"/>
      <c r="UJ92" s="107"/>
      <c r="UK92" s="107"/>
      <c r="UL92" s="107"/>
      <c r="UM92" s="107"/>
      <c r="UN92" s="107"/>
      <c r="UO92" s="107"/>
      <c r="UP92" s="107"/>
      <c r="UQ92" s="107"/>
      <c r="UR92" s="107"/>
      <c r="US92" s="107"/>
      <c r="UT92" s="107"/>
      <c r="UU92" s="107"/>
      <c r="UV92" s="107"/>
      <c r="UW92" s="107"/>
      <c r="UX92" s="107"/>
      <c r="UY92" s="107"/>
      <c r="UZ92" s="107"/>
      <c r="VA92" s="107"/>
      <c r="VB92" s="107"/>
      <c r="VC92" s="107"/>
      <c r="VD92" s="107"/>
      <c r="VE92" s="107"/>
      <c r="VF92" s="107"/>
      <c r="VG92" s="107"/>
      <c r="VH92" s="107"/>
      <c r="VI92" s="107"/>
      <c r="VJ92" s="107"/>
      <c r="VK92" s="107"/>
      <c r="VL92" s="107"/>
      <c r="VM92" s="107"/>
      <c r="VN92" s="107"/>
      <c r="VO92" s="107"/>
      <c r="VP92" s="107"/>
      <c r="VQ92" s="107"/>
      <c r="VR92" s="107"/>
      <c r="VS92" s="107"/>
      <c r="VT92" s="107"/>
      <c r="VU92" s="107"/>
      <c r="VV92" s="107"/>
      <c r="VW92" s="107"/>
      <c r="VX92" s="107"/>
      <c r="VY92" s="107"/>
      <c r="VZ92" s="107"/>
      <c r="WA92" s="107"/>
      <c r="WB92" s="107"/>
      <c r="WC92" s="107"/>
      <c r="WD92" s="107"/>
      <c r="WE92" s="107"/>
      <c r="WF92" s="107"/>
      <c r="WG92" s="107"/>
      <c r="WH92" s="107"/>
      <c r="WI92" s="107"/>
      <c r="WJ92" s="107"/>
      <c r="WK92" s="107"/>
      <c r="WL92" s="107"/>
      <c r="WM92" s="107"/>
      <c r="WN92" s="107"/>
      <c r="WO92" s="107"/>
      <c r="WP92" s="107"/>
      <c r="WQ92" s="107"/>
      <c r="WR92" s="107"/>
      <c r="WS92" s="107"/>
      <c r="WT92" s="107"/>
      <c r="WU92" s="107"/>
      <c r="WV92" s="107"/>
      <c r="WW92" s="107"/>
      <c r="WX92" s="107"/>
      <c r="WY92" s="107"/>
      <c r="WZ92" s="107"/>
      <c r="XA92" s="107"/>
      <c r="XB92" s="107"/>
      <c r="XC92" s="107"/>
      <c r="XD92" s="107"/>
      <c r="XE92" s="107"/>
      <c r="XF92" s="107"/>
      <c r="XG92" s="107"/>
      <c r="XH92" s="107"/>
      <c r="XI92" s="107"/>
      <c r="XJ92" s="107"/>
      <c r="XK92" s="107"/>
      <c r="XL92" s="107"/>
      <c r="XM92" s="107"/>
      <c r="XN92" s="107"/>
      <c r="XO92" s="107"/>
      <c r="XP92" s="107"/>
      <c r="XQ92" s="107"/>
      <c r="XR92" s="107"/>
      <c r="XS92" s="107"/>
      <c r="XT92" s="107"/>
      <c r="XU92" s="107"/>
      <c r="XV92" s="107"/>
      <c r="XW92" s="107"/>
      <c r="XX92" s="107"/>
      <c r="XY92" s="107"/>
      <c r="XZ92" s="107"/>
      <c r="YA92" s="107"/>
      <c r="YB92" s="107"/>
      <c r="YC92" s="107"/>
      <c r="YD92" s="107"/>
      <c r="YE92" s="107"/>
      <c r="YF92" s="107"/>
      <c r="YG92" s="107"/>
      <c r="YH92" s="107"/>
      <c r="YI92" s="107"/>
      <c r="YJ92" s="107"/>
      <c r="YK92" s="107"/>
      <c r="YL92" s="107"/>
      <c r="YM92" s="107"/>
      <c r="YN92" s="107"/>
      <c r="YO92" s="107"/>
      <c r="YP92" s="107"/>
      <c r="YQ92" s="107"/>
      <c r="YR92" s="107"/>
      <c r="YS92" s="107"/>
      <c r="YT92" s="107"/>
      <c r="YU92" s="107"/>
      <c r="YV92" s="107"/>
      <c r="YW92" s="107"/>
      <c r="YX92" s="107"/>
      <c r="YY92" s="107"/>
      <c r="YZ92" s="107"/>
      <c r="ZA92" s="107"/>
      <c r="ZB92" s="107"/>
      <c r="ZC92" s="107"/>
      <c r="ZD92" s="107"/>
      <c r="ZE92" s="107"/>
      <c r="ZF92" s="107"/>
      <c r="ZG92" s="107"/>
      <c r="ZH92" s="107"/>
      <c r="ZI92" s="107"/>
      <c r="ZJ92" s="107"/>
      <c r="ZK92" s="107"/>
      <c r="ZL92" s="107"/>
      <c r="ZM92" s="107"/>
      <c r="ZN92" s="107"/>
      <c r="ZO92" s="107"/>
      <c r="ZP92" s="107"/>
      <c r="ZQ92" s="107"/>
      <c r="ZR92" s="107"/>
      <c r="ZS92" s="107"/>
      <c r="ZT92" s="107"/>
      <c r="ZU92" s="107"/>
      <c r="ZV92" s="107"/>
      <c r="ZW92" s="107"/>
      <c r="ZX92" s="107"/>
      <c r="ZY92" s="107"/>
      <c r="ZZ92" s="107"/>
      <c r="AAA92" s="107"/>
      <c r="AAB92" s="107"/>
      <c r="AAC92" s="107"/>
      <c r="AAD92" s="107"/>
      <c r="AAE92" s="107"/>
      <c r="AAF92" s="107"/>
      <c r="AAG92" s="107"/>
      <c r="AAH92" s="107"/>
      <c r="AAI92" s="107"/>
      <c r="AAJ92" s="107"/>
      <c r="AAK92" s="107"/>
      <c r="AAL92" s="107"/>
      <c r="AAM92" s="107"/>
      <c r="AAN92" s="107"/>
      <c r="AAO92" s="107"/>
      <c r="AAP92" s="107"/>
      <c r="AAQ92" s="107"/>
      <c r="AAR92" s="107"/>
      <c r="AAS92" s="107"/>
      <c r="AAT92" s="107"/>
      <c r="AAU92" s="107"/>
      <c r="AAV92" s="107"/>
      <c r="AAW92" s="107"/>
      <c r="AAX92" s="107"/>
      <c r="AAY92" s="107"/>
      <c r="AAZ92" s="107"/>
      <c r="ABA92" s="107"/>
      <c r="ABB92" s="107"/>
      <c r="ABC92" s="107"/>
      <c r="ABD92" s="107"/>
      <c r="ABE92" s="107"/>
      <c r="ABF92" s="107"/>
      <c r="ABG92" s="107"/>
      <c r="ABH92" s="107"/>
      <c r="ABI92" s="107"/>
      <c r="ABJ92" s="107"/>
      <c r="ABK92" s="107"/>
      <c r="ABL92" s="107"/>
      <c r="ABM92" s="107"/>
      <c r="ABN92" s="107"/>
      <c r="ABO92" s="107"/>
      <c r="ABP92" s="107"/>
    </row>
    <row r="93" spans="21:744" s="108" customFormat="1" ht="14" x14ac:dyDescent="0.15">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c r="LV93" s="107"/>
      <c r="LW93" s="107"/>
      <c r="LX93" s="107"/>
      <c r="LY93" s="107"/>
      <c r="LZ93" s="107"/>
      <c r="MA93" s="107"/>
      <c r="MB93" s="107"/>
      <c r="MC93" s="107"/>
      <c r="MD93" s="107"/>
      <c r="ME93" s="107"/>
      <c r="MF93" s="107"/>
      <c r="MG93" s="107"/>
      <c r="MH93" s="107"/>
      <c r="MI93" s="107"/>
      <c r="MJ93" s="107"/>
      <c r="MK93" s="107"/>
      <c r="ML93" s="107"/>
      <c r="MM93" s="107"/>
      <c r="MN93" s="107"/>
      <c r="MO93" s="107"/>
      <c r="MP93" s="107"/>
      <c r="MQ93" s="107"/>
      <c r="MR93" s="107"/>
      <c r="MS93" s="107"/>
      <c r="MT93" s="107"/>
      <c r="MU93" s="107"/>
      <c r="MV93" s="107"/>
      <c r="MW93" s="107"/>
      <c r="MX93" s="107"/>
      <c r="MY93" s="107"/>
      <c r="MZ93" s="107"/>
      <c r="NA93" s="107"/>
      <c r="NB93" s="107"/>
      <c r="NC93" s="107"/>
      <c r="ND93" s="107"/>
      <c r="NE93" s="107"/>
      <c r="NF93" s="107"/>
      <c r="NG93" s="107"/>
      <c r="NH93" s="107"/>
      <c r="NI93" s="107"/>
      <c r="NJ93" s="107"/>
      <c r="NK93" s="107"/>
      <c r="NL93" s="107"/>
      <c r="NM93" s="107"/>
      <c r="NN93" s="107"/>
      <c r="NO93" s="107"/>
      <c r="NP93" s="107"/>
      <c r="NQ93" s="107"/>
      <c r="NR93" s="107"/>
      <c r="NS93" s="107"/>
      <c r="NT93" s="107"/>
      <c r="NU93" s="107"/>
      <c r="NV93" s="107"/>
      <c r="NW93" s="107"/>
      <c r="NX93" s="107"/>
      <c r="NY93" s="107"/>
      <c r="NZ93" s="107"/>
      <c r="OA93" s="107"/>
      <c r="OB93" s="107"/>
      <c r="OC93" s="107"/>
      <c r="OD93" s="107"/>
      <c r="OE93" s="107"/>
      <c r="OF93" s="107"/>
      <c r="OG93" s="107"/>
      <c r="OH93" s="107"/>
      <c r="OI93" s="107"/>
      <c r="OJ93" s="107"/>
      <c r="OK93" s="107"/>
      <c r="OL93" s="107"/>
      <c r="OM93" s="107"/>
      <c r="ON93" s="107"/>
      <c r="OO93" s="107"/>
      <c r="OP93" s="107"/>
      <c r="OQ93" s="107"/>
      <c r="OR93" s="107"/>
      <c r="OS93" s="107"/>
      <c r="OT93" s="107"/>
      <c r="OU93" s="107"/>
      <c r="OV93" s="107"/>
      <c r="OW93" s="107"/>
      <c r="OX93" s="107"/>
      <c r="OY93" s="107"/>
      <c r="OZ93" s="107"/>
      <c r="PA93" s="107"/>
      <c r="PB93" s="107"/>
      <c r="PC93" s="107"/>
      <c r="PD93" s="107"/>
      <c r="PE93" s="107"/>
      <c r="PF93" s="107"/>
      <c r="PG93" s="107"/>
      <c r="PH93" s="107"/>
      <c r="PI93" s="107"/>
      <c r="PJ93" s="107"/>
      <c r="PK93" s="107"/>
      <c r="PL93" s="107"/>
      <c r="PM93" s="107"/>
      <c r="PN93" s="107"/>
      <c r="PO93" s="107"/>
      <c r="PP93" s="107"/>
      <c r="PQ93" s="107"/>
      <c r="PR93" s="107"/>
      <c r="PS93" s="107"/>
      <c r="PT93" s="107"/>
      <c r="PU93" s="107"/>
      <c r="PV93" s="107"/>
      <c r="PW93" s="107"/>
      <c r="PX93" s="107"/>
      <c r="PY93" s="107"/>
      <c r="PZ93" s="107"/>
      <c r="QA93" s="107"/>
      <c r="QB93" s="107"/>
      <c r="QC93" s="107"/>
      <c r="QD93" s="107"/>
      <c r="QE93" s="107"/>
      <c r="QF93" s="107"/>
      <c r="QG93" s="107"/>
      <c r="QH93" s="107"/>
      <c r="QI93" s="107"/>
      <c r="QJ93" s="107"/>
      <c r="QK93" s="107"/>
      <c r="QL93" s="107"/>
      <c r="QM93" s="107"/>
      <c r="QN93" s="107"/>
      <c r="QO93" s="107"/>
      <c r="QP93" s="107"/>
      <c r="QQ93" s="107"/>
      <c r="QR93" s="107"/>
      <c r="QS93" s="107"/>
      <c r="QT93" s="107"/>
      <c r="QU93" s="107"/>
      <c r="QV93" s="107"/>
      <c r="QW93" s="107"/>
      <c r="QX93" s="107"/>
      <c r="QY93" s="107"/>
      <c r="QZ93" s="107"/>
      <c r="RA93" s="107"/>
      <c r="RB93" s="107"/>
      <c r="RC93" s="107"/>
      <c r="RD93" s="107"/>
      <c r="RE93" s="107"/>
      <c r="RF93" s="107"/>
      <c r="RG93" s="107"/>
      <c r="RH93" s="107"/>
      <c r="RI93" s="107"/>
      <c r="RJ93" s="107"/>
      <c r="RK93" s="107"/>
      <c r="RL93" s="107"/>
      <c r="RM93" s="107"/>
      <c r="RN93" s="107"/>
      <c r="RO93" s="107"/>
      <c r="RP93" s="107"/>
      <c r="RQ93" s="107"/>
      <c r="RR93" s="107"/>
      <c r="RS93" s="107"/>
      <c r="RT93" s="107"/>
      <c r="RU93" s="107"/>
      <c r="RV93" s="107"/>
      <c r="RW93" s="107"/>
      <c r="RX93" s="107"/>
      <c r="RY93" s="107"/>
      <c r="RZ93" s="107"/>
      <c r="SA93" s="107"/>
      <c r="SB93" s="107"/>
      <c r="SC93" s="107"/>
      <c r="SD93" s="107"/>
      <c r="SE93" s="107"/>
      <c r="SF93" s="107"/>
      <c r="SG93" s="107"/>
      <c r="SH93" s="107"/>
      <c r="SI93" s="107"/>
      <c r="SJ93" s="107"/>
      <c r="SK93" s="107"/>
      <c r="SL93" s="107"/>
      <c r="SM93" s="107"/>
      <c r="SN93" s="107"/>
      <c r="SO93" s="107"/>
      <c r="SP93" s="107"/>
      <c r="SQ93" s="107"/>
      <c r="SR93" s="107"/>
      <c r="SS93" s="107"/>
      <c r="ST93" s="107"/>
      <c r="SU93" s="107"/>
      <c r="SV93" s="107"/>
      <c r="SW93" s="107"/>
      <c r="SX93" s="107"/>
      <c r="SY93" s="107"/>
      <c r="SZ93" s="107"/>
      <c r="TA93" s="107"/>
      <c r="TB93" s="107"/>
      <c r="TC93" s="107"/>
      <c r="TD93" s="107"/>
      <c r="TE93" s="107"/>
      <c r="TF93" s="107"/>
      <c r="TG93" s="107"/>
      <c r="TH93" s="107"/>
      <c r="TI93" s="107"/>
      <c r="TJ93" s="107"/>
      <c r="TK93" s="107"/>
      <c r="TL93" s="107"/>
      <c r="TM93" s="107"/>
      <c r="TN93" s="107"/>
      <c r="TO93" s="107"/>
      <c r="TP93" s="107"/>
      <c r="TQ93" s="107"/>
      <c r="TR93" s="107"/>
      <c r="TS93" s="107"/>
      <c r="TT93" s="107"/>
      <c r="TU93" s="107"/>
      <c r="TV93" s="107"/>
      <c r="TW93" s="107"/>
      <c r="TX93" s="107"/>
      <c r="TY93" s="107"/>
      <c r="TZ93" s="107"/>
      <c r="UA93" s="107"/>
      <c r="UB93" s="107"/>
      <c r="UC93" s="107"/>
      <c r="UD93" s="107"/>
      <c r="UE93" s="107"/>
      <c r="UF93" s="107"/>
      <c r="UG93" s="107"/>
      <c r="UH93" s="107"/>
      <c r="UI93" s="107"/>
      <c r="UJ93" s="107"/>
      <c r="UK93" s="107"/>
      <c r="UL93" s="107"/>
      <c r="UM93" s="107"/>
      <c r="UN93" s="107"/>
      <c r="UO93" s="107"/>
      <c r="UP93" s="107"/>
      <c r="UQ93" s="107"/>
      <c r="UR93" s="107"/>
      <c r="US93" s="107"/>
      <c r="UT93" s="107"/>
      <c r="UU93" s="107"/>
      <c r="UV93" s="107"/>
      <c r="UW93" s="107"/>
      <c r="UX93" s="107"/>
      <c r="UY93" s="107"/>
      <c r="UZ93" s="107"/>
      <c r="VA93" s="107"/>
      <c r="VB93" s="107"/>
      <c r="VC93" s="107"/>
      <c r="VD93" s="107"/>
      <c r="VE93" s="107"/>
      <c r="VF93" s="107"/>
      <c r="VG93" s="107"/>
      <c r="VH93" s="107"/>
      <c r="VI93" s="107"/>
      <c r="VJ93" s="107"/>
      <c r="VK93" s="107"/>
      <c r="VL93" s="107"/>
      <c r="VM93" s="107"/>
      <c r="VN93" s="107"/>
      <c r="VO93" s="107"/>
      <c r="VP93" s="107"/>
      <c r="VQ93" s="107"/>
      <c r="VR93" s="107"/>
      <c r="VS93" s="107"/>
      <c r="VT93" s="107"/>
      <c r="VU93" s="107"/>
      <c r="VV93" s="107"/>
      <c r="VW93" s="107"/>
      <c r="VX93" s="107"/>
      <c r="VY93" s="107"/>
      <c r="VZ93" s="107"/>
      <c r="WA93" s="107"/>
      <c r="WB93" s="107"/>
      <c r="WC93" s="107"/>
      <c r="WD93" s="107"/>
      <c r="WE93" s="107"/>
      <c r="WF93" s="107"/>
      <c r="WG93" s="107"/>
      <c r="WH93" s="107"/>
      <c r="WI93" s="107"/>
      <c r="WJ93" s="107"/>
      <c r="WK93" s="107"/>
      <c r="WL93" s="107"/>
      <c r="WM93" s="107"/>
      <c r="WN93" s="107"/>
      <c r="WO93" s="107"/>
      <c r="WP93" s="107"/>
      <c r="WQ93" s="107"/>
      <c r="WR93" s="107"/>
      <c r="WS93" s="107"/>
      <c r="WT93" s="107"/>
      <c r="WU93" s="107"/>
      <c r="WV93" s="107"/>
      <c r="WW93" s="107"/>
      <c r="WX93" s="107"/>
      <c r="WY93" s="107"/>
      <c r="WZ93" s="107"/>
      <c r="XA93" s="107"/>
      <c r="XB93" s="107"/>
      <c r="XC93" s="107"/>
      <c r="XD93" s="107"/>
      <c r="XE93" s="107"/>
      <c r="XF93" s="107"/>
      <c r="XG93" s="107"/>
      <c r="XH93" s="107"/>
      <c r="XI93" s="107"/>
      <c r="XJ93" s="107"/>
      <c r="XK93" s="107"/>
      <c r="XL93" s="107"/>
      <c r="XM93" s="107"/>
      <c r="XN93" s="107"/>
      <c r="XO93" s="107"/>
      <c r="XP93" s="107"/>
      <c r="XQ93" s="107"/>
      <c r="XR93" s="107"/>
      <c r="XS93" s="107"/>
      <c r="XT93" s="107"/>
      <c r="XU93" s="107"/>
      <c r="XV93" s="107"/>
      <c r="XW93" s="107"/>
      <c r="XX93" s="107"/>
      <c r="XY93" s="107"/>
      <c r="XZ93" s="107"/>
      <c r="YA93" s="107"/>
      <c r="YB93" s="107"/>
      <c r="YC93" s="107"/>
      <c r="YD93" s="107"/>
      <c r="YE93" s="107"/>
      <c r="YF93" s="107"/>
      <c r="YG93" s="107"/>
      <c r="YH93" s="107"/>
      <c r="YI93" s="107"/>
      <c r="YJ93" s="107"/>
      <c r="YK93" s="107"/>
      <c r="YL93" s="107"/>
      <c r="YM93" s="107"/>
      <c r="YN93" s="107"/>
      <c r="YO93" s="107"/>
      <c r="YP93" s="107"/>
      <c r="YQ93" s="107"/>
      <c r="YR93" s="107"/>
      <c r="YS93" s="107"/>
      <c r="YT93" s="107"/>
      <c r="YU93" s="107"/>
      <c r="YV93" s="107"/>
      <c r="YW93" s="107"/>
      <c r="YX93" s="107"/>
      <c r="YY93" s="107"/>
      <c r="YZ93" s="107"/>
      <c r="ZA93" s="107"/>
      <c r="ZB93" s="107"/>
      <c r="ZC93" s="107"/>
      <c r="ZD93" s="107"/>
      <c r="ZE93" s="107"/>
      <c r="ZF93" s="107"/>
      <c r="ZG93" s="107"/>
      <c r="ZH93" s="107"/>
      <c r="ZI93" s="107"/>
      <c r="ZJ93" s="107"/>
      <c r="ZK93" s="107"/>
      <c r="ZL93" s="107"/>
      <c r="ZM93" s="107"/>
      <c r="ZN93" s="107"/>
      <c r="ZO93" s="107"/>
      <c r="ZP93" s="107"/>
      <c r="ZQ93" s="107"/>
      <c r="ZR93" s="107"/>
      <c r="ZS93" s="107"/>
      <c r="ZT93" s="107"/>
      <c r="ZU93" s="107"/>
      <c r="ZV93" s="107"/>
      <c r="ZW93" s="107"/>
      <c r="ZX93" s="107"/>
      <c r="ZY93" s="107"/>
      <c r="ZZ93" s="107"/>
      <c r="AAA93" s="107"/>
      <c r="AAB93" s="107"/>
      <c r="AAC93" s="107"/>
      <c r="AAD93" s="107"/>
      <c r="AAE93" s="107"/>
      <c r="AAF93" s="107"/>
      <c r="AAG93" s="107"/>
      <c r="AAH93" s="107"/>
      <c r="AAI93" s="107"/>
      <c r="AAJ93" s="107"/>
      <c r="AAK93" s="107"/>
      <c r="AAL93" s="107"/>
      <c r="AAM93" s="107"/>
      <c r="AAN93" s="107"/>
      <c r="AAO93" s="107"/>
      <c r="AAP93" s="107"/>
      <c r="AAQ93" s="107"/>
      <c r="AAR93" s="107"/>
      <c r="AAS93" s="107"/>
      <c r="AAT93" s="107"/>
      <c r="AAU93" s="107"/>
      <c r="AAV93" s="107"/>
      <c r="AAW93" s="107"/>
      <c r="AAX93" s="107"/>
      <c r="AAY93" s="107"/>
      <c r="AAZ93" s="107"/>
      <c r="ABA93" s="107"/>
      <c r="ABB93" s="107"/>
      <c r="ABC93" s="107"/>
      <c r="ABD93" s="107"/>
      <c r="ABE93" s="107"/>
      <c r="ABF93" s="107"/>
      <c r="ABG93" s="107"/>
      <c r="ABH93" s="107"/>
      <c r="ABI93" s="107"/>
      <c r="ABJ93" s="107"/>
      <c r="ABK93" s="107"/>
      <c r="ABL93" s="107"/>
      <c r="ABM93" s="107"/>
      <c r="ABN93" s="107"/>
      <c r="ABO93" s="107"/>
      <c r="ABP93" s="107"/>
    </row>
    <row r="94" spans="21:744" s="108" customFormat="1" ht="14" x14ac:dyDescent="0.15">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c r="LV94" s="107"/>
      <c r="LW94" s="107"/>
      <c r="LX94" s="107"/>
      <c r="LY94" s="107"/>
      <c r="LZ94" s="107"/>
      <c r="MA94" s="107"/>
      <c r="MB94" s="107"/>
      <c r="MC94" s="107"/>
      <c r="MD94" s="107"/>
      <c r="ME94" s="107"/>
      <c r="MF94" s="107"/>
      <c r="MG94" s="107"/>
      <c r="MH94" s="107"/>
      <c r="MI94" s="107"/>
      <c r="MJ94" s="107"/>
      <c r="MK94" s="107"/>
      <c r="ML94" s="107"/>
      <c r="MM94" s="107"/>
      <c r="MN94" s="107"/>
      <c r="MO94" s="107"/>
      <c r="MP94" s="107"/>
      <c r="MQ94" s="107"/>
      <c r="MR94" s="107"/>
      <c r="MS94" s="107"/>
      <c r="MT94" s="107"/>
      <c r="MU94" s="107"/>
      <c r="MV94" s="107"/>
      <c r="MW94" s="107"/>
      <c r="MX94" s="107"/>
      <c r="MY94" s="107"/>
      <c r="MZ94" s="107"/>
      <c r="NA94" s="107"/>
      <c r="NB94" s="107"/>
      <c r="NC94" s="107"/>
      <c r="ND94" s="107"/>
      <c r="NE94" s="107"/>
      <c r="NF94" s="107"/>
      <c r="NG94" s="107"/>
      <c r="NH94" s="107"/>
      <c r="NI94" s="107"/>
      <c r="NJ94" s="107"/>
      <c r="NK94" s="107"/>
      <c r="NL94" s="107"/>
      <c r="NM94" s="107"/>
      <c r="NN94" s="107"/>
      <c r="NO94" s="107"/>
      <c r="NP94" s="107"/>
      <c r="NQ94" s="107"/>
      <c r="NR94" s="107"/>
      <c r="NS94" s="107"/>
      <c r="NT94" s="107"/>
      <c r="NU94" s="107"/>
      <c r="NV94" s="107"/>
      <c r="NW94" s="107"/>
      <c r="NX94" s="107"/>
      <c r="NY94" s="107"/>
      <c r="NZ94" s="107"/>
      <c r="OA94" s="107"/>
      <c r="OB94" s="107"/>
      <c r="OC94" s="107"/>
      <c r="OD94" s="107"/>
      <c r="OE94" s="107"/>
      <c r="OF94" s="107"/>
      <c r="OG94" s="107"/>
      <c r="OH94" s="107"/>
      <c r="OI94" s="107"/>
      <c r="OJ94" s="107"/>
      <c r="OK94" s="107"/>
      <c r="OL94" s="107"/>
      <c r="OM94" s="107"/>
      <c r="ON94" s="107"/>
      <c r="OO94" s="107"/>
      <c r="OP94" s="107"/>
      <c r="OQ94" s="107"/>
      <c r="OR94" s="107"/>
      <c r="OS94" s="107"/>
      <c r="OT94" s="107"/>
      <c r="OU94" s="107"/>
      <c r="OV94" s="107"/>
      <c r="OW94" s="107"/>
      <c r="OX94" s="107"/>
      <c r="OY94" s="107"/>
      <c r="OZ94" s="107"/>
      <c r="PA94" s="107"/>
      <c r="PB94" s="107"/>
      <c r="PC94" s="107"/>
      <c r="PD94" s="107"/>
      <c r="PE94" s="107"/>
      <c r="PF94" s="107"/>
      <c r="PG94" s="107"/>
      <c r="PH94" s="107"/>
      <c r="PI94" s="107"/>
      <c r="PJ94" s="107"/>
      <c r="PK94" s="107"/>
      <c r="PL94" s="107"/>
      <c r="PM94" s="107"/>
      <c r="PN94" s="107"/>
      <c r="PO94" s="107"/>
      <c r="PP94" s="107"/>
      <c r="PQ94" s="107"/>
      <c r="PR94" s="107"/>
      <c r="PS94" s="107"/>
      <c r="PT94" s="107"/>
      <c r="PU94" s="107"/>
      <c r="PV94" s="107"/>
      <c r="PW94" s="107"/>
      <c r="PX94" s="107"/>
      <c r="PY94" s="107"/>
      <c r="PZ94" s="107"/>
      <c r="QA94" s="107"/>
      <c r="QB94" s="107"/>
      <c r="QC94" s="107"/>
      <c r="QD94" s="107"/>
      <c r="QE94" s="107"/>
      <c r="QF94" s="107"/>
      <c r="QG94" s="107"/>
      <c r="QH94" s="107"/>
      <c r="QI94" s="107"/>
      <c r="QJ94" s="107"/>
      <c r="QK94" s="107"/>
      <c r="QL94" s="107"/>
      <c r="QM94" s="107"/>
      <c r="QN94" s="107"/>
      <c r="QO94" s="107"/>
      <c r="QP94" s="107"/>
      <c r="QQ94" s="107"/>
      <c r="QR94" s="107"/>
      <c r="QS94" s="107"/>
      <c r="QT94" s="107"/>
      <c r="QU94" s="107"/>
      <c r="QV94" s="107"/>
      <c r="QW94" s="107"/>
      <c r="QX94" s="107"/>
      <c r="QY94" s="107"/>
      <c r="QZ94" s="107"/>
      <c r="RA94" s="107"/>
      <c r="RB94" s="107"/>
      <c r="RC94" s="107"/>
      <c r="RD94" s="107"/>
      <c r="RE94" s="107"/>
      <c r="RF94" s="107"/>
      <c r="RG94" s="107"/>
      <c r="RH94" s="107"/>
      <c r="RI94" s="107"/>
      <c r="RJ94" s="107"/>
      <c r="RK94" s="107"/>
      <c r="RL94" s="107"/>
      <c r="RM94" s="107"/>
      <c r="RN94" s="107"/>
      <c r="RO94" s="107"/>
      <c r="RP94" s="107"/>
      <c r="RQ94" s="107"/>
      <c r="RR94" s="107"/>
      <c r="RS94" s="107"/>
      <c r="RT94" s="107"/>
      <c r="RU94" s="107"/>
      <c r="RV94" s="107"/>
      <c r="RW94" s="107"/>
      <c r="RX94" s="107"/>
      <c r="RY94" s="107"/>
      <c r="RZ94" s="107"/>
      <c r="SA94" s="107"/>
      <c r="SB94" s="107"/>
      <c r="SC94" s="107"/>
      <c r="SD94" s="107"/>
      <c r="SE94" s="107"/>
      <c r="SF94" s="107"/>
      <c r="SG94" s="107"/>
      <c r="SH94" s="107"/>
      <c r="SI94" s="107"/>
      <c r="SJ94" s="107"/>
      <c r="SK94" s="107"/>
      <c r="SL94" s="107"/>
      <c r="SM94" s="107"/>
      <c r="SN94" s="107"/>
      <c r="SO94" s="107"/>
      <c r="SP94" s="107"/>
      <c r="SQ94" s="107"/>
      <c r="SR94" s="107"/>
      <c r="SS94" s="107"/>
      <c r="ST94" s="107"/>
      <c r="SU94" s="107"/>
      <c r="SV94" s="107"/>
      <c r="SW94" s="107"/>
      <c r="SX94" s="107"/>
      <c r="SY94" s="107"/>
      <c r="SZ94" s="107"/>
      <c r="TA94" s="107"/>
      <c r="TB94" s="107"/>
      <c r="TC94" s="107"/>
      <c r="TD94" s="107"/>
      <c r="TE94" s="107"/>
      <c r="TF94" s="107"/>
      <c r="TG94" s="107"/>
      <c r="TH94" s="107"/>
      <c r="TI94" s="107"/>
      <c r="TJ94" s="107"/>
      <c r="TK94" s="107"/>
      <c r="TL94" s="107"/>
      <c r="TM94" s="107"/>
      <c r="TN94" s="107"/>
      <c r="TO94" s="107"/>
      <c r="TP94" s="107"/>
      <c r="TQ94" s="107"/>
      <c r="TR94" s="107"/>
      <c r="TS94" s="107"/>
      <c r="TT94" s="107"/>
      <c r="TU94" s="107"/>
      <c r="TV94" s="107"/>
      <c r="TW94" s="107"/>
      <c r="TX94" s="107"/>
      <c r="TY94" s="107"/>
      <c r="TZ94" s="107"/>
      <c r="UA94" s="107"/>
      <c r="UB94" s="107"/>
      <c r="UC94" s="107"/>
      <c r="UD94" s="107"/>
      <c r="UE94" s="107"/>
      <c r="UF94" s="107"/>
      <c r="UG94" s="107"/>
      <c r="UH94" s="107"/>
      <c r="UI94" s="107"/>
      <c r="UJ94" s="107"/>
      <c r="UK94" s="107"/>
      <c r="UL94" s="107"/>
      <c r="UM94" s="107"/>
      <c r="UN94" s="107"/>
      <c r="UO94" s="107"/>
      <c r="UP94" s="107"/>
      <c r="UQ94" s="107"/>
      <c r="UR94" s="107"/>
      <c r="US94" s="107"/>
      <c r="UT94" s="107"/>
      <c r="UU94" s="107"/>
      <c r="UV94" s="107"/>
      <c r="UW94" s="107"/>
      <c r="UX94" s="107"/>
      <c r="UY94" s="107"/>
      <c r="UZ94" s="107"/>
      <c r="VA94" s="107"/>
      <c r="VB94" s="107"/>
      <c r="VC94" s="107"/>
      <c r="VD94" s="107"/>
      <c r="VE94" s="107"/>
      <c r="VF94" s="107"/>
      <c r="VG94" s="107"/>
      <c r="VH94" s="107"/>
      <c r="VI94" s="107"/>
      <c r="VJ94" s="107"/>
      <c r="VK94" s="107"/>
      <c r="VL94" s="107"/>
      <c r="VM94" s="107"/>
      <c r="VN94" s="107"/>
      <c r="VO94" s="107"/>
      <c r="VP94" s="107"/>
      <c r="VQ94" s="107"/>
      <c r="VR94" s="107"/>
      <c r="VS94" s="107"/>
      <c r="VT94" s="107"/>
      <c r="VU94" s="107"/>
      <c r="VV94" s="107"/>
      <c r="VW94" s="107"/>
      <c r="VX94" s="107"/>
      <c r="VY94" s="107"/>
      <c r="VZ94" s="107"/>
      <c r="WA94" s="107"/>
      <c r="WB94" s="107"/>
      <c r="WC94" s="107"/>
      <c r="WD94" s="107"/>
      <c r="WE94" s="107"/>
      <c r="WF94" s="107"/>
      <c r="WG94" s="107"/>
      <c r="WH94" s="107"/>
      <c r="WI94" s="107"/>
      <c r="WJ94" s="107"/>
      <c r="WK94" s="107"/>
      <c r="WL94" s="107"/>
      <c r="WM94" s="107"/>
      <c r="WN94" s="107"/>
      <c r="WO94" s="107"/>
      <c r="WP94" s="107"/>
      <c r="WQ94" s="107"/>
      <c r="WR94" s="107"/>
      <c r="WS94" s="107"/>
      <c r="WT94" s="107"/>
      <c r="WU94" s="107"/>
      <c r="WV94" s="107"/>
      <c r="WW94" s="107"/>
      <c r="WX94" s="107"/>
      <c r="WY94" s="107"/>
      <c r="WZ94" s="107"/>
      <c r="XA94" s="107"/>
      <c r="XB94" s="107"/>
      <c r="XC94" s="107"/>
      <c r="XD94" s="107"/>
      <c r="XE94" s="107"/>
      <c r="XF94" s="107"/>
      <c r="XG94" s="107"/>
      <c r="XH94" s="107"/>
      <c r="XI94" s="107"/>
      <c r="XJ94" s="107"/>
      <c r="XK94" s="107"/>
      <c r="XL94" s="107"/>
      <c r="XM94" s="107"/>
      <c r="XN94" s="107"/>
      <c r="XO94" s="107"/>
      <c r="XP94" s="107"/>
      <c r="XQ94" s="107"/>
      <c r="XR94" s="107"/>
      <c r="XS94" s="107"/>
      <c r="XT94" s="107"/>
      <c r="XU94" s="107"/>
      <c r="XV94" s="107"/>
      <c r="XW94" s="107"/>
      <c r="XX94" s="107"/>
      <c r="XY94" s="107"/>
      <c r="XZ94" s="107"/>
      <c r="YA94" s="107"/>
      <c r="YB94" s="107"/>
      <c r="YC94" s="107"/>
      <c r="YD94" s="107"/>
      <c r="YE94" s="107"/>
      <c r="YF94" s="107"/>
      <c r="YG94" s="107"/>
      <c r="YH94" s="107"/>
      <c r="YI94" s="107"/>
      <c r="YJ94" s="107"/>
      <c r="YK94" s="107"/>
      <c r="YL94" s="107"/>
      <c r="YM94" s="107"/>
      <c r="YN94" s="107"/>
      <c r="YO94" s="107"/>
      <c r="YP94" s="107"/>
      <c r="YQ94" s="107"/>
      <c r="YR94" s="107"/>
      <c r="YS94" s="107"/>
      <c r="YT94" s="107"/>
      <c r="YU94" s="107"/>
      <c r="YV94" s="107"/>
      <c r="YW94" s="107"/>
      <c r="YX94" s="107"/>
      <c r="YY94" s="107"/>
      <c r="YZ94" s="107"/>
      <c r="ZA94" s="107"/>
      <c r="ZB94" s="107"/>
      <c r="ZC94" s="107"/>
      <c r="ZD94" s="107"/>
      <c r="ZE94" s="107"/>
      <c r="ZF94" s="107"/>
      <c r="ZG94" s="107"/>
      <c r="ZH94" s="107"/>
      <c r="ZI94" s="107"/>
      <c r="ZJ94" s="107"/>
      <c r="ZK94" s="107"/>
      <c r="ZL94" s="107"/>
      <c r="ZM94" s="107"/>
      <c r="ZN94" s="107"/>
      <c r="ZO94" s="107"/>
      <c r="ZP94" s="107"/>
      <c r="ZQ94" s="107"/>
      <c r="ZR94" s="107"/>
      <c r="ZS94" s="107"/>
      <c r="ZT94" s="107"/>
      <c r="ZU94" s="107"/>
      <c r="ZV94" s="107"/>
      <c r="ZW94" s="107"/>
      <c r="ZX94" s="107"/>
      <c r="ZY94" s="107"/>
      <c r="ZZ94" s="107"/>
      <c r="AAA94" s="107"/>
      <c r="AAB94" s="107"/>
      <c r="AAC94" s="107"/>
      <c r="AAD94" s="107"/>
      <c r="AAE94" s="107"/>
      <c r="AAF94" s="107"/>
      <c r="AAG94" s="107"/>
      <c r="AAH94" s="107"/>
      <c r="AAI94" s="107"/>
      <c r="AAJ94" s="107"/>
      <c r="AAK94" s="107"/>
      <c r="AAL94" s="107"/>
      <c r="AAM94" s="107"/>
      <c r="AAN94" s="107"/>
      <c r="AAO94" s="107"/>
      <c r="AAP94" s="107"/>
      <c r="AAQ94" s="107"/>
      <c r="AAR94" s="107"/>
      <c r="AAS94" s="107"/>
      <c r="AAT94" s="107"/>
      <c r="AAU94" s="107"/>
      <c r="AAV94" s="107"/>
      <c r="AAW94" s="107"/>
      <c r="AAX94" s="107"/>
      <c r="AAY94" s="107"/>
      <c r="AAZ94" s="107"/>
      <c r="ABA94" s="107"/>
      <c r="ABB94" s="107"/>
      <c r="ABC94" s="107"/>
      <c r="ABD94" s="107"/>
      <c r="ABE94" s="107"/>
      <c r="ABF94" s="107"/>
      <c r="ABG94" s="107"/>
      <c r="ABH94" s="107"/>
      <c r="ABI94" s="107"/>
      <c r="ABJ94" s="107"/>
      <c r="ABK94" s="107"/>
      <c r="ABL94" s="107"/>
      <c r="ABM94" s="107"/>
      <c r="ABN94" s="107"/>
      <c r="ABO94" s="107"/>
      <c r="ABP94" s="107"/>
    </row>
    <row r="95" spans="21:744" s="108" customFormat="1" ht="14" x14ac:dyDescent="0.15">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c r="LV95" s="107"/>
      <c r="LW95" s="107"/>
      <c r="LX95" s="107"/>
      <c r="LY95" s="107"/>
      <c r="LZ95" s="107"/>
      <c r="MA95" s="107"/>
      <c r="MB95" s="107"/>
      <c r="MC95" s="107"/>
      <c r="MD95" s="107"/>
      <c r="ME95" s="107"/>
      <c r="MF95" s="107"/>
      <c r="MG95" s="107"/>
      <c r="MH95" s="107"/>
      <c r="MI95" s="107"/>
      <c r="MJ95" s="107"/>
      <c r="MK95" s="107"/>
      <c r="ML95" s="107"/>
      <c r="MM95" s="107"/>
      <c r="MN95" s="107"/>
      <c r="MO95" s="107"/>
      <c r="MP95" s="107"/>
      <c r="MQ95" s="107"/>
      <c r="MR95" s="107"/>
      <c r="MS95" s="107"/>
      <c r="MT95" s="107"/>
      <c r="MU95" s="107"/>
      <c r="MV95" s="107"/>
      <c r="MW95" s="107"/>
      <c r="MX95" s="107"/>
      <c r="MY95" s="107"/>
      <c r="MZ95" s="107"/>
      <c r="NA95" s="107"/>
      <c r="NB95" s="107"/>
      <c r="NC95" s="107"/>
      <c r="ND95" s="107"/>
      <c r="NE95" s="107"/>
      <c r="NF95" s="107"/>
      <c r="NG95" s="107"/>
      <c r="NH95" s="107"/>
      <c r="NI95" s="107"/>
      <c r="NJ95" s="107"/>
      <c r="NK95" s="107"/>
      <c r="NL95" s="107"/>
      <c r="NM95" s="107"/>
      <c r="NN95" s="107"/>
      <c r="NO95" s="107"/>
      <c r="NP95" s="107"/>
      <c r="NQ95" s="107"/>
      <c r="NR95" s="107"/>
      <c r="NS95" s="107"/>
      <c r="NT95" s="107"/>
      <c r="NU95" s="107"/>
      <c r="NV95" s="107"/>
      <c r="NW95" s="107"/>
      <c r="NX95" s="107"/>
      <c r="NY95" s="107"/>
      <c r="NZ95" s="107"/>
      <c r="OA95" s="107"/>
      <c r="OB95" s="107"/>
      <c r="OC95" s="107"/>
      <c r="OD95" s="107"/>
      <c r="OE95" s="107"/>
      <c r="OF95" s="107"/>
      <c r="OG95" s="107"/>
      <c r="OH95" s="107"/>
      <c r="OI95" s="107"/>
      <c r="OJ95" s="107"/>
      <c r="OK95" s="107"/>
      <c r="OL95" s="107"/>
      <c r="OM95" s="107"/>
      <c r="ON95" s="107"/>
      <c r="OO95" s="107"/>
      <c r="OP95" s="107"/>
      <c r="OQ95" s="107"/>
      <c r="OR95" s="107"/>
      <c r="OS95" s="107"/>
      <c r="OT95" s="107"/>
      <c r="OU95" s="107"/>
      <c r="OV95" s="107"/>
      <c r="OW95" s="107"/>
      <c r="OX95" s="107"/>
      <c r="OY95" s="107"/>
      <c r="OZ95" s="107"/>
      <c r="PA95" s="107"/>
      <c r="PB95" s="107"/>
      <c r="PC95" s="107"/>
      <c r="PD95" s="107"/>
      <c r="PE95" s="107"/>
      <c r="PF95" s="107"/>
      <c r="PG95" s="107"/>
      <c r="PH95" s="107"/>
      <c r="PI95" s="107"/>
      <c r="PJ95" s="107"/>
      <c r="PK95" s="107"/>
      <c r="PL95" s="107"/>
      <c r="PM95" s="107"/>
      <c r="PN95" s="107"/>
      <c r="PO95" s="107"/>
      <c r="PP95" s="107"/>
      <c r="PQ95" s="107"/>
      <c r="PR95" s="107"/>
      <c r="PS95" s="107"/>
      <c r="PT95" s="107"/>
      <c r="PU95" s="107"/>
      <c r="PV95" s="107"/>
      <c r="PW95" s="107"/>
      <c r="PX95" s="107"/>
      <c r="PY95" s="107"/>
      <c r="PZ95" s="107"/>
      <c r="QA95" s="107"/>
      <c r="QB95" s="107"/>
      <c r="QC95" s="107"/>
      <c r="QD95" s="107"/>
      <c r="QE95" s="107"/>
      <c r="QF95" s="107"/>
      <c r="QG95" s="107"/>
      <c r="QH95" s="107"/>
      <c r="QI95" s="107"/>
      <c r="QJ95" s="107"/>
      <c r="QK95" s="107"/>
      <c r="QL95" s="107"/>
      <c r="QM95" s="107"/>
      <c r="QN95" s="107"/>
      <c r="QO95" s="107"/>
      <c r="QP95" s="107"/>
      <c r="QQ95" s="107"/>
      <c r="QR95" s="107"/>
      <c r="QS95" s="107"/>
      <c r="QT95" s="107"/>
      <c r="QU95" s="107"/>
      <c r="QV95" s="107"/>
      <c r="QW95" s="107"/>
      <c r="QX95" s="107"/>
      <c r="QY95" s="107"/>
      <c r="QZ95" s="107"/>
      <c r="RA95" s="107"/>
      <c r="RB95" s="107"/>
      <c r="RC95" s="107"/>
      <c r="RD95" s="107"/>
      <c r="RE95" s="107"/>
      <c r="RF95" s="107"/>
      <c r="RG95" s="107"/>
      <c r="RH95" s="107"/>
      <c r="RI95" s="107"/>
      <c r="RJ95" s="107"/>
      <c r="RK95" s="107"/>
      <c r="RL95" s="107"/>
      <c r="RM95" s="107"/>
      <c r="RN95" s="107"/>
      <c r="RO95" s="107"/>
      <c r="RP95" s="107"/>
      <c r="RQ95" s="107"/>
      <c r="RR95" s="107"/>
      <c r="RS95" s="107"/>
      <c r="RT95" s="107"/>
      <c r="RU95" s="107"/>
      <c r="RV95" s="107"/>
      <c r="RW95" s="107"/>
      <c r="RX95" s="107"/>
      <c r="RY95" s="107"/>
      <c r="RZ95" s="107"/>
      <c r="SA95" s="107"/>
      <c r="SB95" s="107"/>
      <c r="SC95" s="107"/>
      <c r="SD95" s="107"/>
      <c r="SE95" s="107"/>
      <c r="SF95" s="107"/>
      <c r="SG95" s="107"/>
      <c r="SH95" s="107"/>
      <c r="SI95" s="107"/>
      <c r="SJ95" s="107"/>
      <c r="SK95" s="107"/>
      <c r="SL95" s="107"/>
      <c r="SM95" s="107"/>
      <c r="SN95" s="107"/>
      <c r="SO95" s="107"/>
      <c r="SP95" s="107"/>
      <c r="SQ95" s="107"/>
      <c r="SR95" s="107"/>
      <c r="SS95" s="107"/>
      <c r="ST95" s="107"/>
      <c r="SU95" s="107"/>
      <c r="SV95" s="107"/>
      <c r="SW95" s="107"/>
      <c r="SX95" s="107"/>
      <c r="SY95" s="107"/>
      <c r="SZ95" s="107"/>
      <c r="TA95" s="107"/>
      <c r="TB95" s="107"/>
      <c r="TC95" s="107"/>
      <c r="TD95" s="107"/>
      <c r="TE95" s="107"/>
      <c r="TF95" s="107"/>
      <c r="TG95" s="107"/>
      <c r="TH95" s="107"/>
      <c r="TI95" s="107"/>
      <c r="TJ95" s="107"/>
      <c r="TK95" s="107"/>
      <c r="TL95" s="107"/>
      <c r="TM95" s="107"/>
      <c r="TN95" s="107"/>
      <c r="TO95" s="107"/>
      <c r="TP95" s="107"/>
      <c r="TQ95" s="107"/>
      <c r="TR95" s="107"/>
      <c r="TS95" s="107"/>
      <c r="TT95" s="107"/>
      <c r="TU95" s="107"/>
      <c r="TV95" s="107"/>
      <c r="TW95" s="107"/>
      <c r="TX95" s="107"/>
      <c r="TY95" s="107"/>
      <c r="TZ95" s="107"/>
      <c r="UA95" s="107"/>
      <c r="UB95" s="107"/>
      <c r="UC95" s="107"/>
      <c r="UD95" s="107"/>
      <c r="UE95" s="107"/>
      <c r="UF95" s="107"/>
      <c r="UG95" s="107"/>
      <c r="UH95" s="107"/>
      <c r="UI95" s="107"/>
      <c r="UJ95" s="107"/>
      <c r="UK95" s="107"/>
      <c r="UL95" s="107"/>
      <c r="UM95" s="107"/>
      <c r="UN95" s="107"/>
      <c r="UO95" s="107"/>
      <c r="UP95" s="107"/>
      <c r="UQ95" s="107"/>
      <c r="UR95" s="107"/>
      <c r="US95" s="107"/>
      <c r="UT95" s="107"/>
      <c r="UU95" s="107"/>
      <c r="UV95" s="107"/>
      <c r="UW95" s="107"/>
      <c r="UX95" s="107"/>
      <c r="UY95" s="107"/>
      <c r="UZ95" s="107"/>
      <c r="VA95" s="107"/>
      <c r="VB95" s="107"/>
      <c r="VC95" s="107"/>
      <c r="VD95" s="107"/>
      <c r="VE95" s="107"/>
      <c r="VF95" s="107"/>
      <c r="VG95" s="107"/>
      <c r="VH95" s="107"/>
      <c r="VI95" s="107"/>
      <c r="VJ95" s="107"/>
      <c r="VK95" s="107"/>
      <c r="VL95" s="107"/>
      <c r="VM95" s="107"/>
      <c r="VN95" s="107"/>
      <c r="VO95" s="107"/>
      <c r="VP95" s="107"/>
      <c r="VQ95" s="107"/>
      <c r="VR95" s="107"/>
      <c r="VS95" s="107"/>
      <c r="VT95" s="107"/>
      <c r="VU95" s="107"/>
      <c r="VV95" s="107"/>
      <c r="VW95" s="107"/>
      <c r="VX95" s="107"/>
      <c r="VY95" s="107"/>
      <c r="VZ95" s="107"/>
      <c r="WA95" s="107"/>
      <c r="WB95" s="107"/>
      <c r="WC95" s="107"/>
      <c r="WD95" s="107"/>
      <c r="WE95" s="107"/>
      <c r="WF95" s="107"/>
      <c r="WG95" s="107"/>
      <c r="WH95" s="107"/>
      <c r="WI95" s="107"/>
      <c r="WJ95" s="107"/>
      <c r="WK95" s="107"/>
      <c r="WL95" s="107"/>
      <c r="WM95" s="107"/>
      <c r="WN95" s="107"/>
      <c r="WO95" s="107"/>
      <c r="WP95" s="107"/>
      <c r="WQ95" s="107"/>
      <c r="WR95" s="107"/>
      <c r="WS95" s="107"/>
      <c r="WT95" s="107"/>
      <c r="WU95" s="107"/>
      <c r="WV95" s="107"/>
      <c r="WW95" s="107"/>
      <c r="WX95" s="107"/>
      <c r="WY95" s="107"/>
      <c r="WZ95" s="107"/>
      <c r="XA95" s="107"/>
      <c r="XB95" s="107"/>
      <c r="XC95" s="107"/>
      <c r="XD95" s="107"/>
      <c r="XE95" s="107"/>
      <c r="XF95" s="107"/>
      <c r="XG95" s="107"/>
      <c r="XH95" s="107"/>
      <c r="XI95" s="107"/>
      <c r="XJ95" s="107"/>
      <c r="XK95" s="107"/>
      <c r="XL95" s="107"/>
      <c r="XM95" s="107"/>
      <c r="XN95" s="107"/>
      <c r="XO95" s="107"/>
      <c r="XP95" s="107"/>
      <c r="XQ95" s="107"/>
      <c r="XR95" s="107"/>
      <c r="XS95" s="107"/>
      <c r="XT95" s="107"/>
      <c r="XU95" s="107"/>
      <c r="XV95" s="107"/>
      <c r="XW95" s="107"/>
      <c r="XX95" s="107"/>
      <c r="XY95" s="107"/>
      <c r="XZ95" s="107"/>
      <c r="YA95" s="107"/>
      <c r="YB95" s="107"/>
      <c r="YC95" s="107"/>
      <c r="YD95" s="107"/>
      <c r="YE95" s="107"/>
      <c r="YF95" s="107"/>
      <c r="YG95" s="107"/>
      <c r="YH95" s="107"/>
      <c r="YI95" s="107"/>
      <c r="YJ95" s="107"/>
      <c r="YK95" s="107"/>
      <c r="YL95" s="107"/>
      <c r="YM95" s="107"/>
      <c r="YN95" s="107"/>
      <c r="YO95" s="107"/>
      <c r="YP95" s="107"/>
      <c r="YQ95" s="107"/>
      <c r="YR95" s="107"/>
      <c r="YS95" s="107"/>
      <c r="YT95" s="107"/>
      <c r="YU95" s="107"/>
      <c r="YV95" s="107"/>
      <c r="YW95" s="107"/>
      <c r="YX95" s="107"/>
      <c r="YY95" s="107"/>
      <c r="YZ95" s="107"/>
      <c r="ZA95" s="107"/>
      <c r="ZB95" s="107"/>
      <c r="ZC95" s="107"/>
      <c r="ZD95" s="107"/>
      <c r="ZE95" s="107"/>
      <c r="ZF95" s="107"/>
      <c r="ZG95" s="107"/>
      <c r="ZH95" s="107"/>
      <c r="ZI95" s="107"/>
      <c r="ZJ95" s="107"/>
      <c r="ZK95" s="107"/>
      <c r="ZL95" s="107"/>
      <c r="ZM95" s="107"/>
      <c r="ZN95" s="107"/>
      <c r="ZO95" s="107"/>
      <c r="ZP95" s="107"/>
      <c r="ZQ95" s="107"/>
      <c r="ZR95" s="107"/>
      <c r="ZS95" s="107"/>
      <c r="ZT95" s="107"/>
      <c r="ZU95" s="107"/>
      <c r="ZV95" s="107"/>
      <c r="ZW95" s="107"/>
      <c r="ZX95" s="107"/>
      <c r="ZY95" s="107"/>
      <c r="ZZ95" s="107"/>
      <c r="AAA95" s="107"/>
      <c r="AAB95" s="107"/>
      <c r="AAC95" s="107"/>
      <c r="AAD95" s="107"/>
      <c r="AAE95" s="107"/>
      <c r="AAF95" s="107"/>
      <c r="AAG95" s="107"/>
      <c r="AAH95" s="107"/>
      <c r="AAI95" s="107"/>
      <c r="AAJ95" s="107"/>
      <c r="AAK95" s="107"/>
      <c r="AAL95" s="107"/>
      <c r="AAM95" s="107"/>
      <c r="AAN95" s="107"/>
      <c r="AAO95" s="107"/>
      <c r="AAP95" s="107"/>
      <c r="AAQ95" s="107"/>
      <c r="AAR95" s="107"/>
      <c r="AAS95" s="107"/>
      <c r="AAT95" s="107"/>
      <c r="AAU95" s="107"/>
      <c r="AAV95" s="107"/>
      <c r="AAW95" s="107"/>
      <c r="AAX95" s="107"/>
      <c r="AAY95" s="107"/>
      <c r="AAZ95" s="107"/>
      <c r="ABA95" s="107"/>
      <c r="ABB95" s="107"/>
      <c r="ABC95" s="107"/>
      <c r="ABD95" s="107"/>
      <c r="ABE95" s="107"/>
      <c r="ABF95" s="107"/>
      <c r="ABG95" s="107"/>
      <c r="ABH95" s="107"/>
      <c r="ABI95" s="107"/>
      <c r="ABJ95" s="107"/>
      <c r="ABK95" s="107"/>
      <c r="ABL95" s="107"/>
      <c r="ABM95" s="107"/>
      <c r="ABN95" s="107"/>
      <c r="ABO95" s="107"/>
      <c r="ABP95" s="107"/>
    </row>
    <row r="96" spans="21:744" s="108" customFormat="1" ht="14" x14ac:dyDescent="0.15">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c r="LV96" s="107"/>
      <c r="LW96" s="107"/>
      <c r="LX96" s="107"/>
      <c r="LY96" s="107"/>
      <c r="LZ96" s="107"/>
      <c r="MA96" s="107"/>
      <c r="MB96" s="107"/>
      <c r="MC96" s="107"/>
      <c r="MD96" s="107"/>
      <c r="ME96" s="107"/>
      <c r="MF96" s="107"/>
      <c r="MG96" s="107"/>
      <c r="MH96" s="107"/>
      <c r="MI96" s="107"/>
      <c r="MJ96" s="107"/>
      <c r="MK96" s="107"/>
      <c r="ML96" s="107"/>
      <c r="MM96" s="107"/>
      <c r="MN96" s="107"/>
      <c r="MO96" s="107"/>
      <c r="MP96" s="107"/>
      <c r="MQ96" s="107"/>
      <c r="MR96" s="107"/>
      <c r="MS96" s="107"/>
      <c r="MT96" s="107"/>
      <c r="MU96" s="107"/>
      <c r="MV96" s="107"/>
      <c r="MW96" s="107"/>
      <c r="MX96" s="107"/>
      <c r="MY96" s="107"/>
      <c r="MZ96" s="107"/>
      <c r="NA96" s="107"/>
      <c r="NB96" s="107"/>
      <c r="NC96" s="107"/>
      <c r="ND96" s="107"/>
      <c r="NE96" s="107"/>
      <c r="NF96" s="107"/>
      <c r="NG96" s="107"/>
      <c r="NH96" s="107"/>
      <c r="NI96" s="107"/>
      <c r="NJ96" s="107"/>
      <c r="NK96" s="107"/>
      <c r="NL96" s="107"/>
      <c r="NM96" s="107"/>
      <c r="NN96" s="107"/>
      <c r="NO96" s="107"/>
      <c r="NP96" s="107"/>
      <c r="NQ96" s="107"/>
      <c r="NR96" s="107"/>
      <c r="NS96" s="107"/>
      <c r="NT96" s="107"/>
      <c r="NU96" s="107"/>
      <c r="NV96" s="107"/>
      <c r="NW96" s="107"/>
      <c r="NX96" s="107"/>
      <c r="NY96" s="107"/>
      <c r="NZ96" s="107"/>
      <c r="OA96" s="107"/>
      <c r="OB96" s="107"/>
      <c r="OC96" s="107"/>
      <c r="OD96" s="107"/>
      <c r="OE96" s="107"/>
      <c r="OF96" s="107"/>
      <c r="OG96" s="107"/>
      <c r="OH96" s="107"/>
      <c r="OI96" s="107"/>
      <c r="OJ96" s="107"/>
      <c r="OK96" s="107"/>
      <c r="OL96" s="107"/>
      <c r="OM96" s="107"/>
      <c r="ON96" s="107"/>
      <c r="OO96" s="107"/>
      <c r="OP96" s="107"/>
      <c r="OQ96" s="107"/>
      <c r="OR96" s="107"/>
      <c r="OS96" s="107"/>
      <c r="OT96" s="107"/>
      <c r="OU96" s="107"/>
      <c r="OV96" s="107"/>
      <c r="OW96" s="107"/>
      <c r="OX96" s="107"/>
      <c r="OY96" s="107"/>
      <c r="OZ96" s="107"/>
      <c r="PA96" s="107"/>
      <c r="PB96" s="107"/>
      <c r="PC96" s="107"/>
      <c r="PD96" s="107"/>
      <c r="PE96" s="107"/>
      <c r="PF96" s="107"/>
      <c r="PG96" s="107"/>
      <c r="PH96" s="107"/>
      <c r="PI96" s="107"/>
      <c r="PJ96" s="107"/>
      <c r="PK96" s="107"/>
      <c r="PL96" s="107"/>
      <c r="PM96" s="107"/>
      <c r="PN96" s="107"/>
      <c r="PO96" s="107"/>
      <c r="PP96" s="107"/>
      <c r="PQ96" s="107"/>
      <c r="PR96" s="107"/>
      <c r="PS96" s="107"/>
      <c r="PT96" s="107"/>
      <c r="PU96" s="107"/>
      <c r="PV96" s="107"/>
      <c r="PW96" s="107"/>
      <c r="PX96" s="107"/>
      <c r="PY96" s="107"/>
      <c r="PZ96" s="107"/>
      <c r="QA96" s="107"/>
      <c r="QB96" s="107"/>
      <c r="QC96" s="107"/>
      <c r="QD96" s="107"/>
      <c r="QE96" s="107"/>
      <c r="QF96" s="107"/>
      <c r="QG96" s="107"/>
      <c r="QH96" s="107"/>
      <c r="QI96" s="107"/>
      <c r="QJ96" s="107"/>
      <c r="QK96" s="107"/>
      <c r="QL96" s="107"/>
      <c r="QM96" s="107"/>
      <c r="QN96" s="107"/>
      <c r="QO96" s="107"/>
      <c r="QP96" s="107"/>
      <c r="QQ96" s="107"/>
      <c r="QR96" s="107"/>
      <c r="QS96" s="107"/>
      <c r="QT96" s="107"/>
      <c r="QU96" s="107"/>
      <c r="QV96" s="107"/>
      <c r="QW96" s="107"/>
      <c r="QX96" s="107"/>
      <c r="QY96" s="107"/>
      <c r="QZ96" s="107"/>
      <c r="RA96" s="107"/>
      <c r="RB96" s="107"/>
      <c r="RC96" s="107"/>
      <c r="RD96" s="107"/>
      <c r="RE96" s="107"/>
      <c r="RF96" s="107"/>
      <c r="RG96" s="107"/>
      <c r="RH96" s="107"/>
      <c r="RI96" s="107"/>
      <c r="RJ96" s="107"/>
      <c r="RK96" s="107"/>
      <c r="RL96" s="107"/>
      <c r="RM96" s="107"/>
      <c r="RN96" s="107"/>
      <c r="RO96" s="107"/>
      <c r="RP96" s="107"/>
      <c r="RQ96" s="107"/>
      <c r="RR96" s="107"/>
      <c r="RS96" s="107"/>
      <c r="RT96" s="107"/>
      <c r="RU96" s="107"/>
      <c r="RV96" s="107"/>
      <c r="RW96" s="107"/>
      <c r="RX96" s="107"/>
      <c r="RY96" s="107"/>
      <c r="RZ96" s="107"/>
      <c r="SA96" s="107"/>
      <c r="SB96" s="107"/>
      <c r="SC96" s="107"/>
      <c r="SD96" s="107"/>
      <c r="SE96" s="107"/>
      <c r="SF96" s="107"/>
      <c r="SG96" s="107"/>
      <c r="SH96" s="107"/>
      <c r="SI96" s="107"/>
      <c r="SJ96" s="107"/>
      <c r="SK96" s="107"/>
      <c r="SL96" s="107"/>
      <c r="SM96" s="107"/>
      <c r="SN96" s="107"/>
      <c r="SO96" s="107"/>
      <c r="SP96" s="107"/>
      <c r="SQ96" s="107"/>
      <c r="SR96" s="107"/>
      <c r="SS96" s="107"/>
      <c r="ST96" s="107"/>
      <c r="SU96" s="107"/>
      <c r="SV96" s="107"/>
      <c r="SW96" s="107"/>
      <c r="SX96" s="107"/>
      <c r="SY96" s="107"/>
      <c r="SZ96" s="107"/>
      <c r="TA96" s="107"/>
      <c r="TB96" s="107"/>
      <c r="TC96" s="107"/>
      <c r="TD96" s="107"/>
      <c r="TE96" s="107"/>
      <c r="TF96" s="107"/>
      <c r="TG96" s="107"/>
      <c r="TH96" s="107"/>
      <c r="TI96" s="107"/>
      <c r="TJ96" s="107"/>
      <c r="TK96" s="107"/>
      <c r="TL96" s="107"/>
      <c r="TM96" s="107"/>
      <c r="TN96" s="107"/>
      <c r="TO96" s="107"/>
      <c r="TP96" s="107"/>
      <c r="TQ96" s="107"/>
      <c r="TR96" s="107"/>
      <c r="TS96" s="107"/>
      <c r="TT96" s="107"/>
      <c r="TU96" s="107"/>
      <c r="TV96" s="107"/>
      <c r="TW96" s="107"/>
      <c r="TX96" s="107"/>
      <c r="TY96" s="107"/>
      <c r="TZ96" s="107"/>
      <c r="UA96" s="107"/>
      <c r="UB96" s="107"/>
      <c r="UC96" s="107"/>
      <c r="UD96" s="107"/>
      <c r="UE96" s="107"/>
      <c r="UF96" s="107"/>
      <c r="UG96" s="107"/>
      <c r="UH96" s="107"/>
      <c r="UI96" s="107"/>
      <c r="UJ96" s="107"/>
      <c r="UK96" s="107"/>
      <c r="UL96" s="107"/>
      <c r="UM96" s="107"/>
      <c r="UN96" s="107"/>
      <c r="UO96" s="107"/>
      <c r="UP96" s="107"/>
      <c r="UQ96" s="107"/>
      <c r="UR96" s="107"/>
      <c r="US96" s="107"/>
      <c r="UT96" s="107"/>
      <c r="UU96" s="107"/>
      <c r="UV96" s="107"/>
      <c r="UW96" s="107"/>
      <c r="UX96" s="107"/>
      <c r="UY96" s="107"/>
      <c r="UZ96" s="107"/>
      <c r="VA96" s="107"/>
      <c r="VB96" s="107"/>
      <c r="VC96" s="107"/>
      <c r="VD96" s="107"/>
      <c r="VE96" s="107"/>
      <c r="VF96" s="107"/>
      <c r="VG96" s="107"/>
      <c r="VH96" s="107"/>
      <c r="VI96" s="107"/>
      <c r="VJ96" s="107"/>
      <c r="VK96" s="107"/>
      <c r="VL96" s="107"/>
      <c r="VM96" s="107"/>
      <c r="VN96" s="107"/>
      <c r="VO96" s="107"/>
      <c r="VP96" s="107"/>
      <c r="VQ96" s="107"/>
      <c r="VR96" s="107"/>
      <c r="VS96" s="107"/>
      <c r="VT96" s="107"/>
      <c r="VU96" s="107"/>
      <c r="VV96" s="107"/>
      <c r="VW96" s="107"/>
      <c r="VX96" s="107"/>
      <c r="VY96" s="107"/>
      <c r="VZ96" s="107"/>
      <c r="WA96" s="107"/>
      <c r="WB96" s="107"/>
      <c r="WC96" s="107"/>
      <c r="WD96" s="107"/>
      <c r="WE96" s="107"/>
      <c r="WF96" s="107"/>
      <c r="WG96" s="107"/>
      <c r="WH96" s="107"/>
      <c r="WI96" s="107"/>
      <c r="WJ96" s="107"/>
      <c r="WK96" s="107"/>
      <c r="WL96" s="107"/>
      <c r="WM96" s="107"/>
      <c r="WN96" s="107"/>
      <c r="WO96" s="107"/>
      <c r="WP96" s="107"/>
      <c r="WQ96" s="107"/>
      <c r="WR96" s="107"/>
      <c r="WS96" s="107"/>
      <c r="WT96" s="107"/>
      <c r="WU96" s="107"/>
      <c r="WV96" s="107"/>
      <c r="WW96" s="107"/>
      <c r="WX96" s="107"/>
      <c r="WY96" s="107"/>
      <c r="WZ96" s="107"/>
      <c r="XA96" s="107"/>
      <c r="XB96" s="107"/>
      <c r="XC96" s="107"/>
      <c r="XD96" s="107"/>
      <c r="XE96" s="107"/>
      <c r="XF96" s="107"/>
      <c r="XG96" s="107"/>
      <c r="XH96" s="107"/>
      <c r="XI96" s="107"/>
      <c r="XJ96" s="107"/>
      <c r="XK96" s="107"/>
      <c r="XL96" s="107"/>
      <c r="XM96" s="107"/>
      <c r="XN96" s="107"/>
      <c r="XO96" s="107"/>
      <c r="XP96" s="107"/>
      <c r="XQ96" s="107"/>
      <c r="XR96" s="107"/>
      <c r="XS96" s="107"/>
      <c r="XT96" s="107"/>
      <c r="XU96" s="107"/>
      <c r="XV96" s="107"/>
      <c r="XW96" s="107"/>
      <c r="XX96" s="107"/>
      <c r="XY96" s="107"/>
      <c r="XZ96" s="107"/>
      <c r="YA96" s="107"/>
      <c r="YB96" s="107"/>
      <c r="YC96" s="107"/>
      <c r="YD96" s="107"/>
      <c r="YE96" s="107"/>
      <c r="YF96" s="107"/>
      <c r="YG96" s="107"/>
      <c r="YH96" s="107"/>
      <c r="YI96" s="107"/>
      <c r="YJ96" s="107"/>
      <c r="YK96" s="107"/>
      <c r="YL96" s="107"/>
      <c r="YM96" s="107"/>
      <c r="YN96" s="107"/>
      <c r="YO96" s="107"/>
      <c r="YP96" s="107"/>
      <c r="YQ96" s="107"/>
      <c r="YR96" s="107"/>
      <c r="YS96" s="107"/>
      <c r="YT96" s="107"/>
      <c r="YU96" s="107"/>
      <c r="YV96" s="107"/>
      <c r="YW96" s="107"/>
      <c r="YX96" s="107"/>
      <c r="YY96" s="107"/>
      <c r="YZ96" s="107"/>
      <c r="ZA96" s="107"/>
      <c r="ZB96" s="107"/>
      <c r="ZC96" s="107"/>
      <c r="ZD96" s="107"/>
      <c r="ZE96" s="107"/>
      <c r="ZF96" s="107"/>
      <c r="ZG96" s="107"/>
      <c r="ZH96" s="107"/>
      <c r="ZI96" s="107"/>
      <c r="ZJ96" s="107"/>
      <c r="ZK96" s="107"/>
      <c r="ZL96" s="107"/>
      <c r="ZM96" s="107"/>
      <c r="ZN96" s="107"/>
      <c r="ZO96" s="107"/>
      <c r="ZP96" s="107"/>
      <c r="ZQ96" s="107"/>
      <c r="ZR96" s="107"/>
      <c r="ZS96" s="107"/>
      <c r="ZT96" s="107"/>
      <c r="ZU96" s="107"/>
      <c r="ZV96" s="107"/>
      <c r="ZW96" s="107"/>
      <c r="ZX96" s="107"/>
      <c r="ZY96" s="107"/>
      <c r="ZZ96" s="107"/>
      <c r="AAA96" s="107"/>
      <c r="AAB96" s="107"/>
      <c r="AAC96" s="107"/>
      <c r="AAD96" s="107"/>
      <c r="AAE96" s="107"/>
      <c r="AAF96" s="107"/>
      <c r="AAG96" s="107"/>
      <c r="AAH96" s="107"/>
      <c r="AAI96" s="107"/>
      <c r="AAJ96" s="107"/>
      <c r="AAK96" s="107"/>
      <c r="AAL96" s="107"/>
      <c r="AAM96" s="107"/>
      <c r="AAN96" s="107"/>
      <c r="AAO96" s="107"/>
      <c r="AAP96" s="107"/>
      <c r="AAQ96" s="107"/>
      <c r="AAR96" s="107"/>
      <c r="AAS96" s="107"/>
      <c r="AAT96" s="107"/>
      <c r="AAU96" s="107"/>
      <c r="AAV96" s="107"/>
      <c r="AAW96" s="107"/>
      <c r="AAX96" s="107"/>
      <c r="AAY96" s="107"/>
      <c r="AAZ96" s="107"/>
      <c r="ABA96" s="107"/>
      <c r="ABB96" s="107"/>
      <c r="ABC96" s="107"/>
      <c r="ABD96" s="107"/>
      <c r="ABE96" s="107"/>
      <c r="ABF96" s="107"/>
      <c r="ABG96" s="107"/>
      <c r="ABH96" s="107"/>
      <c r="ABI96" s="107"/>
      <c r="ABJ96" s="107"/>
      <c r="ABK96" s="107"/>
      <c r="ABL96" s="107"/>
      <c r="ABM96" s="107"/>
      <c r="ABN96" s="107"/>
      <c r="ABO96" s="107"/>
      <c r="ABP96" s="107"/>
    </row>
    <row r="97" spans="21:744" s="108" customFormat="1" ht="14" x14ac:dyDescent="0.15">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c r="LV97" s="107"/>
      <c r="LW97" s="107"/>
      <c r="LX97" s="107"/>
      <c r="LY97" s="107"/>
      <c r="LZ97" s="107"/>
      <c r="MA97" s="107"/>
      <c r="MB97" s="107"/>
      <c r="MC97" s="107"/>
      <c r="MD97" s="107"/>
      <c r="ME97" s="107"/>
      <c r="MF97" s="107"/>
      <c r="MG97" s="107"/>
      <c r="MH97" s="107"/>
      <c r="MI97" s="107"/>
      <c r="MJ97" s="107"/>
      <c r="MK97" s="107"/>
      <c r="ML97" s="107"/>
      <c r="MM97" s="107"/>
      <c r="MN97" s="107"/>
      <c r="MO97" s="107"/>
      <c r="MP97" s="107"/>
      <c r="MQ97" s="107"/>
      <c r="MR97" s="107"/>
      <c r="MS97" s="107"/>
      <c r="MT97" s="107"/>
      <c r="MU97" s="107"/>
      <c r="MV97" s="107"/>
      <c r="MW97" s="107"/>
      <c r="MX97" s="107"/>
      <c r="MY97" s="107"/>
      <c r="MZ97" s="107"/>
      <c r="NA97" s="107"/>
      <c r="NB97" s="107"/>
      <c r="NC97" s="107"/>
      <c r="ND97" s="107"/>
      <c r="NE97" s="107"/>
      <c r="NF97" s="107"/>
      <c r="NG97" s="107"/>
      <c r="NH97" s="107"/>
      <c r="NI97" s="107"/>
      <c r="NJ97" s="107"/>
      <c r="NK97" s="107"/>
      <c r="NL97" s="107"/>
      <c r="NM97" s="107"/>
      <c r="NN97" s="107"/>
      <c r="NO97" s="107"/>
      <c r="NP97" s="107"/>
      <c r="NQ97" s="107"/>
      <c r="NR97" s="107"/>
      <c r="NS97" s="107"/>
      <c r="NT97" s="107"/>
      <c r="NU97" s="107"/>
      <c r="NV97" s="107"/>
      <c r="NW97" s="107"/>
      <c r="NX97" s="107"/>
      <c r="NY97" s="107"/>
      <c r="NZ97" s="107"/>
      <c r="OA97" s="107"/>
      <c r="OB97" s="107"/>
      <c r="OC97" s="107"/>
      <c r="OD97" s="107"/>
      <c r="OE97" s="107"/>
      <c r="OF97" s="107"/>
      <c r="OG97" s="107"/>
      <c r="OH97" s="107"/>
      <c r="OI97" s="107"/>
      <c r="OJ97" s="107"/>
      <c r="OK97" s="107"/>
      <c r="OL97" s="107"/>
      <c r="OM97" s="107"/>
      <c r="ON97" s="107"/>
      <c r="OO97" s="107"/>
      <c r="OP97" s="107"/>
      <c r="OQ97" s="107"/>
      <c r="OR97" s="107"/>
      <c r="OS97" s="107"/>
      <c r="OT97" s="107"/>
      <c r="OU97" s="107"/>
      <c r="OV97" s="107"/>
      <c r="OW97" s="107"/>
      <c r="OX97" s="107"/>
      <c r="OY97" s="107"/>
      <c r="OZ97" s="107"/>
      <c r="PA97" s="107"/>
      <c r="PB97" s="107"/>
      <c r="PC97" s="107"/>
      <c r="PD97" s="107"/>
      <c r="PE97" s="107"/>
      <c r="PF97" s="107"/>
      <c r="PG97" s="107"/>
      <c r="PH97" s="107"/>
      <c r="PI97" s="107"/>
      <c r="PJ97" s="107"/>
      <c r="PK97" s="107"/>
      <c r="PL97" s="107"/>
      <c r="PM97" s="107"/>
      <c r="PN97" s="107"/>
      <c r="PO97" s="107"/>
      <c r="PP97" s="107"/>
      <c r="PQ97" s="107"/>
      <c r="PR97" s="107"/>
      <c r="PS97" s="107"/>
      <c r="PT97" s="107"/>
      <c r="PU97" s="107"/>
      <c r="PV97" s="107"/>
      <c r="PW97" s="107"/>
      <c r="PX97" s="107"/>
      <c r="PY97" s="107"/>
      <c r="PZ97" s="107"/>
      <c r="QA97" s="107"/>
      <c r="QB97" s="107"/>
      <c r="QC97" s="107"/>
      <c r="QD97" s="107"/>
      <c r="QE97" s="107"/>
      <c r="QF97" s="107"/>
      <c r="QG97" s="107"/>
      <c r="QH97" s="107"/>
      <c r="QI97" s="107"/>
      <c r="QJ97" s="107"/>
      <c r="QK97" s="107"/>
      <c r="QL97" s="107"/>
      <c r="QM97" s="107"/>
      <c r="QN97" s="107"/>
      <c r="QO97" s="107"/>
      <c r="QP97" s="107"/>
      <c r="QQ97" s="107"/>
      <c r="QR97" s="107"/>
      <c r="QS97" s="107"/>
      <c r="QT97" s="107"/>
      <c r="QU97" s="107"/>
      <c r="QV97" s="107"/>
      <c r="QW97" s="107"/>
      <c r="QX97" s="107"/>
      <c r="QY97" s="107"/>
      <c r="QZ97" s="107"/>
      <c r="RA97" s="107"/>
      <c r="RB97" s="107"/>
      <c r="RC97" s="107"/>
      <c r="RD97" s="107"/>
      <c r="RE97" s="107"/>
      <c r="RF97" s="107"/>
      <c r="RG97" s="107"/>
      <c r="RH97" s="107"/>
      <c r="RI97" s="107"/>
      <c r="RJ97" s="107"/>
      <c r="RK97" s="107"/>
      <c r="RL97" s="107"/>
      <c r="RM97" s="107"/>
      <c r="RN97" s="107"/>
      <c r="RO97" s="107"/>
      <c r="RP97" s="107"/>
      <c r="RQ97" s="107"/>
      <c r="RR97" s="107"/>
      <c r="RS97" s="107"/>
      <c r="RT97" s="107"/>
      <c r="RU97" s="107"/>
      <c r="RV97" s="107"/>
      <c r="RW97" s="107"/>
      <c r="RX97" s="107"/>
      <c r="RY97" s="107"/>
      <c r="RZ97" s="107"/>
      <c r="SA97" s="107"/>
      <c r="SB97" s="107"/>
      <c r="SC97" s="107"/>
      <c r="SD97" s="107"/>
      <c r="SE97" s="107"/>
      <c r="SF97" s="107"/>
      <c r="SG97" s="107"/>
      <c r="SH97" s="107"/>
      <c r="SI97" s="107"/>
      <c r="SJ97" s="107"/>
      <c r="SK97" s="107"/>
      <c r="SL97" s="107"/>
      <c r="SM97" s="107"/>
      <c r="SN97" s="107"/>
      <c r="SO97" s="107"/>
      <c r="SP97" s="107"/>
      <c r="SQ97" s="107"/>
      <c r="SR97" s="107"/>
      <c r="SS97" s="107"/>
      <c r="ST97" s="107"/>
      <c r="SU97" s="107"/>
      <c r="SV97" s="107"/>
      <c r="SW97" s="107"/>
      <c r="SX97" s="107"/>
      <c r="SY97" s="107"/>
      <c r="SZ97" s="107"/>
      <c r="TA97" s="107"/>
      <c r="TB97" s="107"/>
      <c r="TC97" s="107"/>
      <c r="TD97" s="107"/>
      <c r="TE97" s="107"/>
      <c r="TF97" s="107"/>
      <c r="TG97" s="107"/>
      <c r="TH97" s="107"/>
      <c r="TI97" s="107"/>
      <c r="TJ97" s="107"/>
      <c r="TK97" s="107"/>
      <c r="TL97" s="107"/>
      <c r="TM97" s="107"/>
      <c r="TN97" s="107"/>
      <c r="TO97" s="107"/>
      <c r="TP97" s="107"/>
      <c r="TQ97" s="107"/>
      <c r="TR97" s="107"/>
      <c r="TS97" s="107"/>
      <c r="TT97" s="107"/>
      <c r="TU97" s="107"/>
      <c r="TV97" s="107"/>
      <c r="TW97" s="107"/>
      <c r="TX97" s="107"/>
      <c r="TY97" s="107"/>
      <c r="TZ97" s="107"/>
      <c r="UA97" s="107"/>
      <c r="UB97" s="107"/>
      <c r="UC97" s="107"/>
      <c r="UD97" s="107"/>
      <c r="UE97" s="107"/>
      <c r="UF97" s="107"/>
      <c r="UG97" s="107"/>
      <c r="UH97" s="107"/>
      <c r="UI97" s="107"/>
      <c r="UJ97" s="107"/>
      <c r="UK97" s="107"/>
      <c r="UL97" s="107"/>
      <c r="UM97" s="107"/>
      <c r="UN97" s="107"/>
      <c r="UO97" s="107"/>
      <c r="UP97" s="107"/>
      <c r="UQ97" s="107"/>
      <c r="UR97" s="107"/>
      <c r="US97" s="107"/>
      <c r="UT97" s="107"/>
      <c r="UU97" s="107"/>
      <c r="UV97" s="107"/>
      <c r="UW97" s="107"/>
      <c r="UX97" s="107"/>
      <c r="UY97" s="107"/>
      <c r="UZ97" s="107"/>
      <c r="VA97" s="107"/>
      <c r="VB97" s="107"/>
      <c r="VC97" s="107"/>
      <c r="VD97" s="107"/>
      <c r="VE97" s="107"/>
      <c r="VF97" s="107"/>
      <c r="VG97" s="107"/>
      <c r="VH97" s="107"/>
      <c r="VI97" s="107"/>
      <c r="VJ97" s="107"/>
      <c r="VK97" s="107"/>
      <c r="VL97" s="107"/>
      <c r="VM97" s="107"/>
      <c r="VN97" s="107"/>
      <c r="VO97" s="107"/>
      <c r="VP97" s="107"/>
      <c r="VQ97" s="107"/>
      <c r="VR97" s="107"/>
      <c r="VS97" s="107"/>
      <c r="VT97" s="107"/>
      <c r="VU97" s="107"/>
      <c r="VV97" s="107"/>
      <c r="VW97" s="107"/>
      <c r="VX97" s="107"/>
      <c r="VY97" s="107"/>
      <c r="VZ97" s="107"/>
      <c r="WA97" s="107"/>
      <c r="WB97" s="107"/>
      <c r="WC97" s="107"/>
      <c r="WD97" s="107"/>
      <c r="WE97" s="107"/>
      <c r="WF97" s="107"/>
      <c r="WG97" s="107"/>
      <c r="WH97" s="107"/>
      <c r="WI97" s="107"/>
      <c r="WJ97" s="107"/>
      <c r="WK97" s="107"/>
      <c r="WL97" s="107"/>
      <c r="WM97" s="107"/>
      <c r="WN97" s="107"/>
      <c r="WO97" s="107"/>
      <c r="WP97" s="107"/>
      <c r="WQ97" s="107"/>
      <c r="WR97" s="107"/>
      <c r="WS97" s="107"/>
      <c r="WT97" s="107"/>
      <c r="WU97" s="107"/>
      <c r="WV97" s="107"/>
      <c r="WW97" s="107"/>
      <c r="WX97" s="107"/>
      <c r="WY97" s="107"/>
      <c r="WZ97" s="107"/>
      <c r="XA97" s="107"/>
      <c r="XB97" s="107"/>
      <c r="XC97" s="107"/>
      <c r="XD97" s="107"/>
      <c r="XE97" s="107"/>
      <c r="XF97" s="107"/>
      <c r="XG97" s="107"/>
      <c r="XH97" s="107"/>
      <c r="XI97" s="107"/>
      <c r="XJ97" s="107"/>
      <c r="XK97" s="107"/>
      <c r="XL97" s="107"/>
      <c r="XM97" s="107"/>
      <c r="XN97" s="107"/>
      <c r="XO97" s="107"/>
      <c r="XP97" s="107"/>
      <c r="XQ97" s="107"/>
      <c r="XR97" s="107"/>
      <c r="XS97" s="107"/>
      <c r="XT97" s="107"/>
      <c r="XU97" s="107"/>
      <c r="XV97" s="107"/>
      <c r="XW97" s="107"/>
      <c r="XX97" s="107"/>
      <c r="XY97" s="107"/>
      <c r="XZ97" s="107"/>
      <c r="YA97" s="107"/>
      <c r="YB97" s="107"/>
      <c r="YC97" s="107"/>
      <c r="YD97" s="107"/>
      <c r="YE97" s="107"/>
      <c r="YF97" s="107"/>
      <c r="YG97" s="107"/>
      <c r="YH97" s="107"/>
      <c r="YI97" s="107"/>
      <c r="YJ97" s="107"/>
      <c r="YK97" s="107"/>
      <c r="YL97" s="107"/>
      <c r="YM97" s="107"/>
      <c r="YN97" s="107"/>
      <c r="YO97" s="107"/>
      <c r="YP97" s="107"/>
      <c r="YQ97" s="107"/>
      <c r="YR97" s="107"/>
      <c r="YS97" s="107"/>
      <c r="YT97" s="107"/>
      <c r="YU97" s="107"/>
      <c r="YV97" s="107"/>
      <c r="YW97" s="107"/>
      <c r="YX97" s="107"/>
      <c r="YY97" s="107"/>
      <c r="YZ97" s="107"/>
      <c r="ZA97" s="107"/>
      <c r="ZB97" s="107"/>
      <c r="ZC97" s="107"/>
      <c r="ZD97" s="107"/>
      <c r="ZE97" s="107"/>
      <c r="ZF97" s="107"/>
      <c r="ZG97" s="107"/>
      <c r="ZH97" s="107"/>
      <c r="ZI97" s="107"/>
      <c r="ZJ97" s="107"/>
      <c r="ZK97" s="107"/>
      <c r="ZL97" s="107"/>
      <c r="ZM97" s="107"/>
      <c r="ZN97" s="107"/>
      <c r="ZO97" s="107"/>
      <c r="ZP97" s="107"/>
      <c r="ZQ97" s="107"/>
      <c r="ZR97" s="107"/>
      <c r="ZS97" s="107"/>
      <c r="ZT97" s="107"/>
      <c r="ZU97" s="107"/>
      <c r="ZV97" s="107"/>
      <c r="ZW97" s="107"/>
      <c r="ZX97" s="107"/>
      <c r="ZY97" s="107"/>
      <c r="ZZ97" s="107"/>
      <c r="AAA97" s="107"/>
      <c r="AAB97" s="107"/>
      <c r="AAC97" s="107"/>
      <c r="AAD97" s="107"/>
      <c r="AAE97" s="107"/>
      <c r="AAF97" s="107"/>
      <c r="AAG97" s="107"/>
      <c r="AAH97" s="107"/>
      <c r="AAI97" s="107"/>
      <c r="AAJ97" s="107"/>
      <c r="AAK97" s="107"/>
      <c r="AAL97" s="107"/>
      <c r="AAM97" s="107"/>
      <c r="AAN97" s="107"/>
      <c r="AAO97" s="107"/>
      <c r="AAP97" s="107"/>
      <c r="AAQ97" s="107"/>
      <c r="AAR97" s="107"/>
      <c r="AAS97" s="107"/>
      <c r="AAT97" s="107"/>
      <c r="AAU97" s="107"/>
      <c r="AAV97" s="107"/>
      <c r="AAW97" s="107"/>
      <c r="AAX97" s="107"/>
      <c r="AAY97" s="107"/>
      <c r="AAZ97" s="107"/>
      <c r="ABA97" s="107"/>
      <c r="ABB97" s="107"/>
      <c r="ABC97" s="107"/>
      <c r="ABD97" s="107"/>
      <c r="ABE97" s="107"/>
      <c r="ABF97" s="107"/>
      <c r="ABG97" s="107"/>
      <c r="ABH97" s="107"/>
      <c r="ABI97" s="107"/>
      <c r="ABJ97" s="107"/>
      <c r="ABK97" s="107"/>
      <c r="ABL97" s="107"/>
      <c r="ABM97" s="107"/>
      <c r="ABN97" s="107"/>
      <c r="ABO97" s="107"/>
      <c r="ABP97" s="107"/>
    </row>
    <row r="98" spans="21:744" s="108" customFormat="1" ht="14" x14ac:dyDescent="0.15">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c r="LV98" s="107"/>
      <c r="LW98" s="107"/>
      <c r="LX98" s="107"/>
      <c r="LY98" s="107"/>
      <c r="LZ98" s="107"/>
      <c r="MA98" s="107"/>
      <c r="MB98" s="107"/>
      <c r="MC98" s="107"/>
      <c r="MD98" s="107"/>
      <c r="ME98" s="107"/>
      <c r="MF98" s="107"/>
      <c r="MG98" s="107"/>
      <c r="MH98" s="107"/>
      <c r="MI98" s="107"/>
      <c r="MJ98" s="107"/>
      <c r="MK98" s="107"/>
      <c r="ML98" s="107"/>
      <c r="MM98" s="107"/>
      <c r="MN98" s="107"/>
      <c r="MO98" s="107"/>
      <c r="MP98" s="107"/>
      <c r="MQ98" s="107"/>
      <c r="MR98" s="107"/>
      <c r="MS98" s="107"/>
      <c r="MT98" s="107"/>
      <c r="MU98" s="107"/>
      <c r="MV98" s="107"/>
      <c r="MW98" s="107"/>
      <c r="MX98" s="107"/>
      <c r="MY98" s="107"/>
      <c r="MZ98" s="107"/>
      <c r="NA98" s="107"/>
      <c r="NB98" s="107"/>
      <c r="NC98" s="107"/>
      <c r="ND98" s="107"/>
      <c r="NE98" s="107"/>
      <c r="NF98" s="107"/>
      <c r="NG98" s="107"/>
      <c r="NH98" s="107"/>
      <c r="NI98" s="107"/>
      <c r="NJ98" s="107"/>
      <c r="NK98" s="107"/>
      <c r="NL98" s="107"/>
      <c r="NM98" s="107"/>
      <c r="NN98" s="107"/>
      <c r="NO98" s="107"/>
      <c r="NP98" s="107"/>
      <c r="NQ98" s="107"/>
      <c r="NR98" s="107"/>
      <c r="NS98" s="107"/>
      <c r="NT98" s="107"/>
      <c r="NU98" s="107"/>
      <c r="NV98" s="107"/>
      <c r="NW98" s="107"/>
      <c r="NX98" s="107"/>
      <c r="NY98" s="107"/>
      <c r="NZ98" s="107"/>
      <c r="OA98" s="107"/>
      <c r="OB98" s="107"/>
      <c r="OC98" s="107"/>
      <c r="OD98" s="107"/>
      <c r="OE98" s="107"/>
      <c r="OF98" s="107"/>
      <c r="OG98" s="107"/>
      <c r="OH98" s="107"/>
      <c r="OI98" s="107"/>
      <c r="OJ98" s="107"/>
      <c r="OK98" s="107"/>
      <c r="OL98" s="107"/>
      <c r="OM98" s="107"/>
      <c r="ON98" s="107"/>
      <c r="OO98" s="107"/>
      <c r="OP98" s="107"/>
      <c r="OQ98" s="107"/>
      <c r="OR98" s="107"/>
      <c r="OS98" s="107"/>
      <c r="OT98" s="107"/>
      <c r="OU98" s="107"/>
      <c r="OV98" s="107"/>
      <c r="OW98" s="107"/>
      <c r="OX98" s="107"/>
      <c r="OY98" s="107"/>
      <c r="OZ98" s="107"/>
      <c r="PA98" s="107"/>
      <c r="PB98" s="107"/>
      <c r="PC98" s="107"/>
      <c r="PD98" s="107"/>
      <c r="PE98" s="107"/>
      <c r="PF98" s="107"/>
      <c r="PG98" s="107"/>
      <c r="PH98" s="107"/>
      <c r="PI98" s="107"/>
      <c r="PJ98" s="107"/>
      <c r="PK98" s="107"/>
      <c r="PL98" s="107"/>
      <c r="PM98" s="107"/>
      <c r="PN98" s="107"/>
      <c r="PO98" s="107"/>
      <c r="PP98" s="107"/>
      <c r="PQ98" s="107"/>
      <c r="PR98" s="107"/>
      <c r="PS98" s="107"/>
      <c r="PT98" s="107"/>
      <c r="PU98" s="107"/>
      <c r="PV98" s="107"/>
      <c r="PW98" s="107"/>
      <c r="PX98" s="107"/>
      <c r="PY98" s="107"/>
      <c r="PZ98" s="107"/>
      <c r="QA98" s="107"/>
      <c r="QB98" s="107"/>
      <c r="QC98" s="107"/>
      <c r="QD98" s="107"/>
      <c r="QE98" s="107"/>
      <c r="QF98" s="107"/>
      <c r="QG98" s="107"/>
      <c r="QH98" s="107"/>
      <c r="QI98" s="107"/>
      <c r="QJ98" s="107"/>
      <c r="QK98" s="107"/>
      <c r="QL98" s="107"/>
      <c r="QM98" s="107"/>
      <c r="QN98" s="107"/>
      <c r="QO98" s="107"/>
      <c r="QP98" s="107"/>
      <c r="QQ98" s="107"/>
      <c r="QR98" s="107"/>
      <c r="QS98" s="107"/>
      <c r="QT98" s="107"/>
      <c r="QU98" s="107"/>
      <c r="QV98" s="107"/>
      <c r="QW98" s="107"/>
      <c r="QX98" s="107"/>
      <c r="QY98" s="107"/>
      <c r="QZ98" s="107"/>
      <c r="RA98" s="107"/>
      <c r="RB98" s="107"/>
      <c r="RC98" s="107"/>
      <c r="RD98" s="107"/>
      <c r="RE98" s="107"/>
      <c r="RF98" s="107"/>
      <c r="RG98" s="107"/>
      <c r="RH98" s="107"/>
      <c r="RI98" s="107"/>
      <c r="RJ98" s="107"/>
      <c r="RK98" s="107"/>
      <c r="RL98" s="107"/>
      <c r="RM98" s="107"/>
      <c r="RN98" s="107"/>
      <c r="RO98" s="107"/>
      <c r="RP98" s="107"/>
      <c r="RQ98" s="107"/>
      <c r="RR98" s="107"/>
      <c r="RS98" s="107"/>
      <c r="RT98" s="107"/>
      <c r="RU98" s="107"/>
      <c r="RV98" s="107"/>
      <c r="RW98" s="107"/>
      <c r="RX98" s="107"/>
      <c r="RY98" s="107"/>
      <c r="RZ98" s="107"/>
      <c r="SA98" s="107"/>
      <c r="SB98" s="107"/>
      <c r="SC98" s="107"/>
      <c r="SD98" s="107"/>
      <c r="SE98" s="107"/>
      <c r="SF98" s="107"/>
      <c r="SG98" s="107"/>
      <c r="SH98" s="107"/>
      <c r="SI98" s="107"/>
      <c r="SJ98" s="107"/>
      <c r="SK98" s="107"/>
      <c r="SL98" s="107"/>
      <c r="SM98" s="107"/>
      <c r="SN98" s="107"/>
      <c r="SO98" s="107"/>
      <c r="SP98" s="107"/>
      <c r="SQ98" s="107"/>
      <c r="SR98" s="107"/>
      <c r="SS98" s="107"/>
      <c r="ST98" s="107"/>
      <c r="SU98" s="107"/>
      <c r="SV98" s="107"/>
      <c r="SW98" s="107"/>
      <c r="SX98" s="107"/>
      <c r="SY98" s="107"/>
      <c r="SZ98" s="107"/>
      <c r="TA98" s="107"/>
      <c r="TB98" s="107"/>
      <c r="TC98" s="107"/>
      <c r="TD98" s="107"/>
      <c r="TE98" s="107"/>
      <c r="TF98" s="107"/>
      <c r="TG98" s="107"/>
      <c r="TH98" s="107"/>
      <c r="TI98" s="107"/>
      <c r="TJ98" s="107"/>
      <c r="TK98" s="107"/>
      <c r="TL98" s="107"/>
      <c r="TM98" s="107"/>
      <c r="TN98" s="107"/>
      <c r="TO98" s="107"/>
      <c r="TP98" s="107"/>
      <c r="TQ98" s="107"/>
      <c r="TR98" s="107"/>
      <c r="TS98" s="107"/>
      <c r="TT98" s="107"/>
      <c r="TU98" s="107"/>
      <c r="TV98" s="107"/>
      <c r="TW98" s="107"/>
      <c r="TX98" s="107"/>
      <c r="TY98" s="107"/>
      <c r="TZ98" s="107"/>
      <c r="UA98" s="107"/>
      <c r="UB98" s="107"/>
      <c r="UC98" s="107"/>
      <c r="UD98" s="107"/>
      <c r="UE98" s="107"/>
      <c r="UF98" s="107"/>
      <c r="UG98" s="107"/>
      <c r="UH98" s="107"/>
      <c r="UI98" s="107"/>
      <c r="UJ98" s="107"/>
      <c r="UK98" s="107"/>
      <c r="UL98" s="107"/>
      <c r="UM98" s="107"/>
      <c r="UN98" s="107"/>
      <c r="UO98" s="107"/>
      <c r="UP98" s="107"/>
      <c r="UQ98" s="107"/>
      <c r="UR98" s="107"/>
      <c r="US98" s="107"/>
      <c r="UT98" s="107"/>
      <c r="UU98" s="107"/>
      <c r="UV98" s="107"/>
      <c r="UW98" s="107"/>
      <c r="UX98" s="107"/>
      <c r="UY98" s="107"/>
      <c r="UZ98" s="107"/>
      <c r="VA98" s="107"/>
      <c r="VB98" s="107"/>
      <c r="VC98" s="107"/>
      <c r="VD98" s="107"/>
      <c r="VE98" s="107"/>
      <c r="VF98" s="107"/>
      <c r="VG98" s="107"/>
      <c r="VH98" s="107"/>
      <c r="VI98" s="107"/>
      <c r="VJ98" s="107"/>
      <c r="VK98" s="107"/>
      <c r="VL98" s="107"/>
      <c r="VM98" s="107"/>
      <c r="VN98" s="107"/>
      <c r="VO98" s="107"/>
      <c r="VP98" s="107"/>
      <c r="VQ98" s="107"/>
      <c r="VR98" s="107"/>
      <c r="VS98" s="107"/>
      <c r="VT98" s="107"/>
      <c r="VU98" s="107"/>
      <c r="VV98" s="107"/>
      <c r="VW98" s="107"/>
      <c r="VX98" s="107"/>
      <c r="VY98" s="107"/>
      <c r="VZ98" s="107"/>
      <c r="WA98" s="107"/>
      <c r="WB98" s="107"/>
      <c r="WC98" s="107"/>
      <c r="WD98" s="107"/>
      <c r="WE98" s="107"/>
      <c r="WF98" s="107"/>
      <c r="WG98" s="107"/>
      <c r="WH98" s="107"/>
      <c r="WI98" s="107"/>
      <c r="WJ98" s="107"/>
      <c r="WK98" s="107"/>
      <c r="WL98" s="107"/>
      <c r="WM98" s="107"/>
      <c r="WN98" s="107"/>
      <c r="WO98" s="107"/>
      <c r="WP98" s="107"/>
      <c r="WQ98" s="107"/>
      <c r="WR98" s="107"/>
      <c r="WS98" s="107"/>
      <c r="WT98" s="107"/>
      <c r="WU98" s="107"/>
      <c r="WV98" s="107"/>
      <c r="WW98" s="107"/>
      <c r="WX98" s="107"/>
      <c r="WY98" s="107"/>
      <c r="WZ98" s="107"/>
      <c r="XA98" s="107"/>
      <c r="XB98" s="107"/>
      <c r="XC98" s="107"/>
      <c r="XD98" s="107"/>
      <c r="XE98" s="107"/>
      <c r="XF98" s="107"/>
      <c r="XG98" s="107"/>
      <c r="XH98" s="107"/>
      <c r="XI98" s="107"/>
      <c r="XJ98" s="107"/>
      <c r="XK98" s="107"/>
      <c r="XL98" s="107"/>
      <c r="XM98" s="107"/>
      <c r="XN98" s="107"/>
      <c r="XO98" s="107"/>
      <c r="XP98" s="107"/>
      <c r="XQ98" s="107"/>
      <c r="XR98" s="107"/>
      <c r="XS98" s="107"/>
      <c r="XT98" s="107"/>
      <c r="XU98" s="107"/>
      <c r="XV98" s="107"/>
      <c r="XW98" s="107"/>
      <c r="XX98" s="107"/>
      <c r="XY98" s="107"/>
      <c r="XZ98" s="107"/>
      <c r="YA98" s="107"/>
      <c r="YB98" s="107"/>
      <c r="YC98" s="107"/>
      <c r="YD98" s="107"/>
      <c r="YE98" s="107"/>
      <c r="YF98" s="107"/>
      <c r="YG98" s="107"/>
      <c r="YH98" s="107"/>
      <c r="YI98" s="107"/>
      <c r="YJ98" s="107"/>
      <c r="YK98" s="107"/>
      <c r="YL98" s="107"/>
      <c r="YM98" s="107"/>
      <c r="YN98" s="107"/>
      <c r="YO98" s="107"/>
      <c r="YP98" s="107"/>
      <c r="YQ98" s="107"/>
      <c r="YR98" s="107"/>
      <c r="YS98" s="107"/>
      <c r="YT98" s="107"/>
      <c r="YU98" s="107"/>
      <c r="YV98" s="107"/>
      <c r="YW98" s="107"/>
      <c r="YX98" s="107"/>
      <c r="YY98" s="107"/>
      <c r="YZ98" s="107"/>
      <c r="ZA98" s="107"/>
      <c r="ZB98" s="107"/>
      <c r="ZC98" s="107"/>
      <c r="ZD98" s="107"/>
      <c r="ZE98" s="107"/>
      <c r="ZF98" s="107"/>
      <c r="ZG98" s="107"/>
      <c r="ZH98" s="107"/>
      <c r="ZI98" s="107"/>
      <c r="ZJ98" s="107"/>
      <c r="ZK98" s="107"/>
      <c r="ZL98" s="107"/>
      <c r="ZM98" s="107"/>
      <c r="ZN98" s="107"/>
      <c r="ZO98" s="107"/>
      <c r="ZP98" s="107"/>
      <c r="ZQ98" s="107"/>
      <c r="ZR98" s="107"/>
      <c r="ZS98" s="107"/>
      <c r="ZT98" s="107"/>
      <c r="ZU98" s="107"/>
      <c r="ZV98" s="107"/>
      <c r="ZW98" s="107"/>
      <c r="ZX98" s="107"/>
      <c r="ZY98" s="107"/>
      <c r="ZZ98" s="107"/>
      <c r="AAA98" s="107"/>
      <c r="AAB98" s="107"/>
      <c r="AAC98" s="107"/>
      <c r="AAD98" s="107"/>
      <c r="AAE98" s="107"/>
      <c r="AAF98" s="107"/>
      <c r="AAG98" s="107"/>
      <c r="AAH98" s="107"/>
      <c r="AAI98" s="107"/>
      <c r="AAJ98" s="107"/>
      <c r="AAK98" s="107"/>
      <c r="AAL98" s="107"/>
      <c r="AAM98" s="107"/>
      <c r="AAN98" s="107"/>
      <c r="AAO98" s="107"/>
      <c r="AAP98" s="107"/>
      <c r="AAQ98" s="107"/>
      <c r="AAR98" s="107"/>
      <c r="AAS98" s="107"/>
      <c r="AAT98" s="107"/>
      <c r="AAU98" s="107"/>
      <c r="AAV98" s="107"/>
      <c r="AAW98" s="107"/>
      <c r="AAX98" s="107"/>
      <c r="AAY98" s="107"/>
      <c r="AAZ98" s="107"/>
      <c r="ABA98" s="107"/>
      <c r="ABB98" s="107"/>
      <c r="ABC98" s="107"/>
      <c r="ABD98" s="107"/>
      <c r="ABE98" s="107"/>
      <c r="ABF98" s="107"/>
      <c r="ABG98" s="107"/>
      <c r="ABH98" s="107"/>
      <c r="ABI98" s="107"/>
      <c r="ABJ98" s="107"/>
      <c r="ABK98" s="107"/>
      <c r="ABL98" s="107"/>
      <c r="ABM98" s="107"/>
      <c r="ABN98" s="107"/>
      <c r="ABO98" s="107"/>
      <c r="ABP98" s="107"/>
    </row>
    <row r="99" spans="21:744" s="108" customFormat="1" ht="14" x14ac:dyDescent="0.15">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c r="LV99" s="107"/>
      <c r="LW99" s="107"/>
      <c r="LX99" s="107"/>
      <c r="LY99" s="107"/>
      <c r="LZ99" s="107"/>
      <c r="MA99" s="107"/>
      <c r="MB99" s="107"/>
      <c r="MC99" s="107"/>
      <c r="MD99" s="107"/>
      <c r="ME99" s="107"/>
      <c r="MF99" s="107"/>
      <c r="MG99" s="107"/>
      <c r="MH99" s="107"/>
      <c r="MI99" s="107"/>
      <c r="MJ99" s="107"/>
      <c r="MK99" s="107"/>
      <c r="ML99" s="107"/>
      <c r="MM99" s="107"/>
      <c r="MN99" s="107"/>
      <c r="MO99" s="107"/>
      <c r="MP99" s="107"/>
      <c r="MQ99" s="107"/>
      <c r="MR99" s="107"/>
      <c r="MS99" s="107"/>
      <c r="MT99" s="107"/>
      <c r="MU99" s="107"/>
      <c r="MV99" s="107"/>
      <c r="MW99" s="107"/>
      <c r="MX99" s="107"/>
      <c r="MY99" s="107"/>
      <c r="MZ99" s="107"/>
      <c r="NA99" s="107"/>
      <c r="NB99" s="107"/>
      <c r="NC99" s="107"/>
      <c r="ND99" s="107"/>
      <c r="NE99" s="107"/>
      <c r="NF99" s="107"/>
      <c r="NG99" s="107"/>
      <c r="NH99" s="107"/>
      <c r="NI99" s="107"/>
      <c r="NJ99" s="107"/>
      <c r="NK99" s="107"/>
      <c r="NL99" s="107"/>
      <c r="NM99" s="107"/>
      <c r="NN99" s="107"/>
      <c r="NO99" s="107"/>
      <c r="NP99" s="107"/>
      <c r="NQ99" s="107"/>
      <c r="NR99" s="107"/>
      <c r="NS99" s="107"/>
      <c r="NT99" s="107"/>
      <c r="NU99" s="107"/>
      <c r="NV99" s="107"/>
      <c r="NW99" s="107"/>
      <c r="NX99" s="107"/>
      <c r="NY99" s="107"/>
      <c r="NZ99" s="107"/>
      <c r="OA99" s="107"/>
      <c r="OB99" s="107"/>
      <c r="OC99" s="107"/>
      <c r="OD99" s="107"/>
      <c r="OE99" s="107"/>
      <c r="OF99" s="107"/>
      <c r="OG99" s="107"/>
      <c r="OH99" s="107"/>
      <c r="OI99" s="107"/>
      <c r="OJ99" s="107"/>
      <c r="OK99" s="107"/>
      <c r="OL99" s="107"/>
      <c r="OM99" s="107"/>
      <c r="ON99" s="107"/>
      <c r="OO99" s="107"/>
      <c r="OP99" s="107"/>
      <c r="OQ99" s="107"/>
      <c r="OR99" s="107"/>
      <c r="OS99" s="107"/>
      <c r="OT99" s="107"/>
      <c r="OU99" s="107"/>
      <c r="OV99" s="107"/>
      <c r="OW99" s="107"/>
      <c r="OX99" s="107"/>
      <c r="OY99" s="107"/>
      <c r="OZ99" s="107"/>
      <c r="PA99" s="107"/>
      <c r="PB99" s="107"/>
      <c r="PC99" s="107"/>
      <c r="PD99" s="107"/>
      <c r="PE99" s="107"/>
      <c r="PF99" s="107"/>
      <c r="PG99" s="107"/>
      <c r="PH99" s="107"/>
      <c r="PI99" s="107"/>
      <c r="PJ99" s="107"/>
      <c r="PK99" s="107"/>
      <c r="PL99" s="107"/>
      <c r="PM99" s="107"/>
      <c r="PN99" s="107"/>
      <c r="PO99" s="107"/>
      <c r="PP99" s="107"/>
      <c r="PQ99" s="107"/>
      <c r="PR99" s="107"/>
      <c r="PS99" s="107"/>
      <c r="PT99" s="107"/>
      <c r="PU99" s="107"/>
      <c r="PV99" s="107"/>
      <c r="PW99" s="107"/>
      <c r="PX99" s="107"/>
      <c r="PY99" s="107"/>
      <c r="PZ99" s="107"/>
      <c r="QA99" s="107"/>
      <c r="QB99" s="107"/>
      <c r="QC99" s="107"/>
      <c r="QD99" s="107"/>
      <c r="QE99" s="107"/>
      <c r="QF99" s="107"/>
      <c r="QG99" s="107"/>
      <c r="QH99" s="107"/>
      <c r="QI99" s="107"/>
      <c r="QJ99" s="107"/>
      <c r="QK99" s="107"/>
      <c r="QL99" s="107"/>
      <c r="QM99" s="107"/>
      <c r="QN99" s="107"/>
      <c r="QO99" s="107"/>
      <c r="QP99" s="107"/>
      <c r="QQ99" s="107"/>
      <c r="QR99" s="107"/>
      <c r="QS99" s="107"/>
      <c r="QT99" s="107"/>
      <c r="QU99" s="107"/>
      <c r="QV99" s="107"/>
      <c r="QW99" s="107"/>
      <c r="QX99" s="107"/>
      <c r="QY99" s="107"/>
      <c r="QZ99" s="107"/>
      <c r="RA99" s="107"/>
      <c r="RB99" s="107"/>
      <c r="RC99" s="107"/>
      <c r="RD99" s="107"/>
      <c r="RE99" s="107"/>
      <c r="RF99" s="107"/>
      <c r="RG99" s="107"/>
      <c r="RH99" s="107"/>
      <c r="RI99" s="107"/>
      <c r="RJ99" s="107"/>
      <c r="RK99" s="107"/>
      <c r="RL99" s="107"/>
      <c r="RM99" s="107"/>
      <c r="RN99" s="107"/>
      <c r="RO99" s="107"/>
      <c r="RP99" s="107"/>
      <c r="RQ99" s="107"/>
      <c r="RR99" s="107"/>
      <c r="RS99" s="107"/>
      <c r="RT99" s="107"/>
      <c r="RU99" s="107"/>
      <c r="RV99" s="107"/>
      <c r="RW99" s="107"/>
      <c r="RX99" s="107"/>
      <c r="RY99" s="107"/>
      <c r="RZ99" s="107"/>
      <c r="SA99" s="107"/>
      <c r="SB99" s="107"/>
      <c r="SC99" s="107"/>
      <c r="SD99" s="107"/>
      <c r="SE99" s="107"/>
      <c r="SF99" s="107"/>
      <c r="SG99" s="107"/>
      <c r="SH99" s="107"/>
      <c r="SI99" s="107"/>
      <c r="SJ99" s="107"/>
      <c r="SK99" s="107"/>
      <c r="SL99" s="107"/>
      <c r="SM99" s="107"/>
      <c r="SN99" s="107"/>
      <c r="SO99" s="107"/>
      <c r="SP99" s="107"/>
      <c r="SQ99" s="107"/>
      <c r="SR99" s="107"/>
      <c r="SS99" s="107"/>
      <c r="ST99" s="107"/>
      <c r="SU99" s="107"/>
      <c r="SV99" s="107"/>
      <c r="SW99" s="107"/>
      <c r="SX99" s="107"/>
      <c r="SY99" s="107"/>
      <c r="SZ99" s="107"/>
      <c r="TA99" s="107"/>
      <c r="TB99" s="107"/>
      <c r="TC99" s="107"/>
      <c r="TD99" s="107"/>
      <c r="TE99" s="107"/>
      <c r="TF99" s="107"/>
      <c r="TG99" s="107"/>
      <c r="TH99" s="107"/>
      <c r="TI99" s="107"/>
      <c r="TJ99" s="107"/>
      <c r="TK99" s="107"/>
      <c r="TL99" s="107"/>
      <c r="TM99" s="107"/>
      <c r="TN99" s="107"/>
      <c r="TO99" s="107"/>
      <c r="TP99" s="107"/>
      <c r="TQ99" s="107"/>
      <c r="TR99" s="107"/>
      <c r="TS99" s="107"/>
      <c r="TT99" s="107"/>
      <c r="TU99" s="107"/>
      <c r="TV99" s="107"/>
      <c r="TW99" s="107"/>
      <c r="TX99" s="107"/>
      <c r="TY99" s="107"/>
      <c r="TZ99" s="107"/>
      <c r="UA99" s="107"/>
      <c r="UB99" s="107"/>
      <c r="UC99" s="107"/>
      <c r="UD99" s="107"/>
      <c r="UE99" s="107"/>
      <c r="UF99" s="107"/>
      <c r="UG99" s="107"/>
      <c r="UH99" s="107"/>
      <c r="UI99" s="107"/>
      <c r="UJ99" s="107"/>
      <c r="UK99" s="107"/>
      <c r="UL99" s="107"/>
      <c r="UM99" s="107"/>
      <c r="UN99" s="107"/>
      <c r="UO99" s="107"/>
      <c r="UP99" s="107"/>
      <c r="UQ99" s="107"/>
      <c r="UR99" s="107"/>
      <c r="US99" s="107"/>
      <c r="UT99" s="107"/>
      <c r="UU99" s="107"/>
      <c r="UV99" s="107"/>
      <c r="UW99" s="107"/>
      <c r="UX99" s="107"/>
      <c r="UY99" s="107"/>
      <c r="UZ99" s="107"/>
      <c r="VA99" s="107"/>
      <c r="VB99" s="107"/>
      <c r="VC99" s="107"/>
      <c r="VD99" s="107"/>
      <c r="VE99" s="107"/>
      <c r="VF99" s="107"/>
      <c r="VG99" s="107"/>
      <c r="VH99" s="107"/>
      <c r="VI99" s="107"/>
      <c r="VJ99" s="107"/>
      <c r="VK99" s="107"/>
      <c r="VL99" s="107"/>
      <c r="VM99" s="107"/>
      <c r="VN99" s="107"/>
      <c r="VO99" s="107"/>
      <c r="VP99" s="107"/>
      <c r="VQ99" s="107"/>
      <c r="VR99" s="107"/>
      <c r="VS99" s="107"/>
      <c r="VT99" s="107"/>
      <c r="VU99" s="107"/>
      <c r="VV99" s="107"/>
      <c r="VW99" s="107"/>
      <c r="VX99" s="107"/>
      <c r="VY99" s="107"/>
      <c r="VZ99" s="107"/>
      <c r="WA99" s="107"/>
      <c r="WB99" s="107"/>
      <c r="WC99" s="107"/>
      <c r="WD99" s="107"/>
      <c r="WE99" s="107"/>
      <c r="WF99" s="107"/>
      <c r="WG99" s="107"/>
      <c r="WH99" s="107"/>
      <c r="WI99" s="107"/>
      <c r="WJ99" s="107"/>
      <c r="WK99" s="107"/>
      <c r="WL99" s="107"/>
      <c r="WM99" s="107"/>
      <c r="WN99" s="107"/>
      <c r="WO99" s="107"/>
      <c r="WP99" s="107"/>
      <c r="WQ99" s="107"/>
      <c r="WR99" s="107"/>
      <c r="WS99" s="107"/>
      <c r="WT99" s="107"/>
      <c r="WU99" s="107"/>
      <c r="WV99" s="107"/>
      <c r="WW99" s="107"/>
      <c r="WX99" s="107"/>
      <c r="WY99" s="107"/>
      <c r="WZ99" s="107"/>
      <c r="XA99" s="107"/>
      <c r="XB99" s="107"/>
      <c r="XC99" s="107"/>
      <c r="XD99" s="107"/>
      <c r="XE99" s="107"/>
      <c r="XF99" s="107"/>
      <c r="XG99" s="107"/>
      <c r="XH99" s="107"/>
      <c r="XI99" s="107"/>
      <c r="XJ99" s="107"/>
      <c r="XK99" s="107"/>
      <c r="XL99" s="107"/>
      <c r="XM99" s="107"/>
      <c r="XN99" s="107"/>
      <c r="XO99" s="107"/>
      <c r="XP99" s="107"/>
      <c r="XQ99" s="107"/>
      <c r="XR99" s="107"/>
      <c r="XS99" s="107"/>
      <c r="XT99" s="107"/>
      <c r="XU99" s="107"/>
      <c r="XV99" s="107"/>
      <c r="XW99" s="107"/>
      <c r="XX99" s="107"/>
      <c r="XY99" s="107"/>
      <c r="XZ99" s="107"/>
      <c r="YA99" s="107"/>
      <c r="YB99" s="107"/>
      <c r="YC99" s="107"/>
      <c r="YD99" s="107"/>
      <c r="YE99" s="107"/>
      <c r="YF99" s="107"/>
      <c r="YG99" s="107"/>
      <c r="YH99" s="107"/>
      <c r="YI99" s="107"/>
      <c r="YJ99" s="107"/>
      <c r="YK99" s="107"/>
      <c r="YL99" s="107"/>
      <c r="YM99" s="107"/>
      <c r="YN99" s="107"/>
      <c r="YO99" s="107"/>
      <c r="YP99" s="107"/>
      <c r="YQ99" s="107"/>
      <c r="YR99" s="107"/>
      <c r="YS99" s="107"/>
      <c r="YT99" s="107"/>
      <c r="YU99" s="107"/>
      <c r="YV99" s="107"/>
      <c r="YW99" s="107"/>
      <c r="YX99" s="107"/>
      <c r="YY99" s="107"/>
      <c r="YZ99" s="107"/>
      <c r="ZA99" s="107"/>
      <c r="ZB99" s="107"/>
      <c r="ZC99" s="107"/>
      <c r="ZD99" s="107"/>
      <c r="ZE99" s="107"/>
      <c r="ZF99" s="107"/>
      <c r="ZG99" s="107"/>
      <c r="ZH99" s="107"/>
      <c r="ZI99" s="107"/>
      <c r="ZJ99" s="107"/>
      <c r="ZK99" s="107"/>
      <c r="ZL99" s="107"/>
      <c r="ZM99" s="107"/>
      <c r="ZN99" s="107"/>
      <c r="ZO99" s="107"/>
      <c r="ZP99" s="107"/>
      <c r="ZQ99" s="107"/>
      <c r="ZR99" s="107"/>
      <c r="ZS99" s="107"/>
      <c r="ZT99" s="107"/>
      <c r="ZU99" s="107"/>
      <c r="ZV99" s="107"/>
      <c r="ZW99" s="107"/>
      <c r="ZX99" s="107"/>
      <c r="ZY99" s="107"/>
      <c r="ZZ99" s="107"/>
      <c r="AAA99" s="107"/>
      <c r="AAB99" s="107"/>
      <c r="AAC99" s="107"/>
      <c r="AAD99" s="107"/>
      <c r="AAE99" s="107"/>
      <c r="AAF99" s="107"/>
      <c r="AAG99" s="107"/>
      <c r="AAH99" s="107"/>
      <c r="AAI99" s="107"/>
      <c r="AAJ99" s="107"/>
      <c r="AAK99" s="107"/>
      <c r="AAL99" s="107"/>
      <c r="AAM99" s="107"/>
      <c r="AAN99" s="107"/>
      <c r="AAO99" s="107"/>
      <c r="AAP99" s="107"/>
      <c r="AAQ99" s="107"/>
      <c r="AAR99" s="107"/>
      <c r="AAS99" s="107"/>
      <c r="AAT99" s="107"/>
      <c r="AAU99" s="107"/>
      <c r="AAV99" s="107"/>
      <c r="AAW99" s="107"/>
      <c r="AAX99" s="107"/>
      <c r="AAY99" s="107"/>
      <c r="AAZ99" s="107"/>
      <c r="ABA99" s="107"/>
      <c r="ABB99" s="107"/>
      <c r="ABC99" s="107"/>
      <c r="ABD99" s="107"/>
      <c r="ABE99" s="107"/>
      <c r="ABF99" s="107"/>
      <c r="ABG99" s="107"/>
      <c r="ABH99" s="107"/>
      <c r="ABI99" s="107"/>
      <c r="ABJ99" s="107"/>
      <c r="ABK99" s="107"/>
      <c r="ABL99" s="107"/>
      <c r="ABM99" s="107"/>
      <c r="ABN99" s="107"/>
      <c r="ABO99" s="107"/>
      <c r="ABP99" s="107"/>
    </row>
    <row r="100" spans="21:744" s="108" customFormat="1" ht="14" x14ac:dyDescent="0.15">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c r="LV100" s="107"/>
      <c r="LW100" s="107"/>
      <c r="LX100" s="107"/>
      <c r="LY100" s="107"/>
      <c r="LZ100" s="107"/>
      <c r="MA100" s="107"/>
      <c r="MB100" s="107"/>
      <c r="MC100" s="107"/>
      <c r="MD100" s="107"/>
      <c r="ME100" s="107"/>
      <c r="MF100" s="107"/>
      <c r="MG100" s="107"/>
      <c r="MH100" s="107"/>
      <c r="MI100" s="107"/>
      <c r="MJ100" s="107"/>
      <c r="MK100" s="107"/>
      <c r="ML100" s="107"/>
      <c r="MM100" s="107"/>
      <c r="MN100" s="107"/>
      <c r="MO100" s="107"/>
      <c r="MP100" s="107"/>
      <c r="MQ100" s="107"/>
      <c r="MR100" s="107"/>
      <c r="MS100" s="107"/>
      <c r="MT100" s="107"/>
      <c r="MU100" s="107"/>
      <c r="MV100" s="107"/>
      <c r="MW100" s="107"/>
      <c r="MX100" s="107"/>
      <c r="MY100" s="107"/>
      <c r="MZ100" s="107"/>
      <c r="NA100" s="107"/>
      <c r="NB100" s="107"/>
      <c r="NC100" s="107"/>
      <c r="ND100" s="107"/>
      <c r="NE100" s="107"/>
      <c r="NF100" s="107"/>
      <c r="NG100" s="107"/>
      <c r="NH100" s="107"/>
      <c r="NI100" s="107"/>
      <c r="NJ100" s="107"/>
      <c r="NK100" s="107"/>
      <c r="NL100" s="107"/>
      <c r="NM100" s="107"/>
      <c r="NN100" s="107"/>
      <c r="NO100" s="107"/>
      <c r="NP100" s="107"/>
      <c r="NQ100" s="107"/>
      <c r="NR100" s="107"/>
      <c r="NS100" s="107"/>
      <c r="NT100" s="107"/>
      <c r="NU100" s="107"/>
      <c r="NV100" s="107"/>
      <c r="NW100" s="107"/>
      <c r="NX100" s="107"/>
      <c r="NY100" s="107"/>
      <c r="NZ100" s="107"/>
      <c r="OA100" s="107"/>
      <c r="OB100" s="107"/>
      <c r="OC100" s="107"/>
      <c r="OD100" s="107"/>
      <c r="OE100" s="107"/>
      <c r="OF100" s="107"/>
      <c r="OG100" s="107"/>
      <c r="OH100" s="107"/>
      <c r="OI100" s="107"/>
      <c r="OJ100" s="107"/>
      <c r="OK100" s="107"/>
      <c r="OL100" s="107"/>
      <c r="OM100" s="107"/>
      <c r="ON100" s="107"/>
      <c r="OO100" s="107"/>
      <c r="OP100" s="107"/>
      <c r="OQ100" s="107"/>
      <c r="OR100" s="107"/>
      <c r="OS100" s="107"/>
      <c r="OT100" s="107"/>
      <c r="OU100" s="107"/>
      <c r="OV100" s="107"/>
      <c r="OW100" s="107"/>
      <c r="OX100" s="107"/>
      <c r="OY100" s="107"/>
      <c r="OZ100" s="107"/>
      <c r="PA100" s="107"/>
      <c r="PB100" s="107"/>
      <c r="PC100" s="107"/>
      <c r="PD100" s="107"/>
      <c r="PE100" s="107"/>
      <c r="PF100" s="107"/>
      <c r="PG100" s="107"/>
      <c r="PH100" s="107"/>
      <c r="PI100" s="107"/>
      <c r="PJ100" s="107"/>
      <c r="PK100" s="107"/>
      <c r="PL100" s="107"/>
      <c r="PM100" s="107"/>
      <c r="PN100" s="107"/>
      <c r="PO100" s="107"/>
      <c r="PP100" s="107"/>
      <c r="PQ100" s="107"/>
      <c r="PR100" s="107"/>
      <c r="PS100" s="107"/>
      <c r="PT100" s="107"/>
      <c r="PU100" s="107"/>
      <c r="PV100" s="107"/>
      <c r="PW100" s="107"/>
      <c r="PX100" s="107"/>
      <c r="PY100" s="107"/>
      <c r="PZ100" s="107"/>
      <c r="QA100" s="107"/>
      <c r="QB100" s="107"/>
      <c r="QC100" s="107"/>
      <c r="QD100" s="107"/>
      <c r="QE100" s="107"/>
      <c r="QF100" s="107"/>
      <c r="QG100" s="107"/>
      <c r="QH100" s="107"/>
      <c r="QI100" s="107"/>
      <c r="QJ100" s="107"/>
      <c r="QK100" s="107"/>
      <c r="QL100" s="107"/>
      <c r="QM100" s="107"/>
      <c r="QN100" s="107"/>
      <c r="QO100" s="107"/>
      <c r="QP100" s="107"/>
      <c r="QQ100" s="107"/>
      <c r="QR100" s="107"/>
      <c r="QS100" s="107"/>
      <c r="QT100" s="107"/>
      <c r="QU100" s="107"/>
      <c r="QV100" s="107"/>
      <c r="QW100" s="107"/>
      <c r="QX100" s="107"/>
      <c r="QY100" s="107"/>
      <c r="QZ100" s="107"/>
      <c r="RA100" s="107"/>
      <c r="RB100" s="107"/>
      <c r="RC100" s="107"/>
      <c r="RD100" s="107"/>
      <c r="RE100" s="107"/>
      <c r="RF100" s="107"/>
      <c r="RG100" s="107"/>
      <c r="RH100" s="107"/>
      <c r="RI100" s="107"/>
      <c r="RJ100" s="107"/>
      <c r="RK100" s="107"/>
      <c r="RL100" s="107"/>
      <c r="RM100" s="107"/>
      <c r="RN100" s="107"/>
      <c r="RO100" s="107"/>
      <c r="RP100" s="107"/>
      <c r="RQ100" s="107"/>
      <c r="RR100" s="107"/>
      <c r="RS100" s="107"/>
      <c r="RT100" s="107"/>
      <c r="RU100" s="107"/>
      <c r="RV100" s="107"/>
      <c r="RW100" s="107"/>
      <c r="RX100" s="107"/>
      <c r="RY100" s="107"/>
      <c r="RZ100" s="107"/>
      <c r="SA100" s="107"/>
      <c r="SB100" s="107"/>
      <c r="SC100" s="107"/>
      <c r="SD100" s="107"/>
      <c r="SE100" s="107"/>
      <c r="SF100" s="107"/>
      <c r="SG100" s="107"/>
      <c r="SH100" s="107"/>
      <c r="SI100" s="107"/>
      <c r="SJ100" s="107"/>
      <c r="SK100" s="107"/>
      <c r="SL100" s="107"/>
      <c r="SM100" s="107"/>
      <c r="SN100" s="107"/>
      <c r="SO100" s="107"/>
      <c r="SP100" s="107"/>
      <c r="SQ100" s="107"/>
      <c r="SR100" s="107"/>
      <c r="SS100" s="107"/>
      <c r="ST100" s="107"/>
      <c r="SU100" s="107"/>
      <c r="SV100" s="107"/>
      <c r="SW100" s="107"/>
      <c r="SX100" s="107"/>
      <c r="SY100" s="107"/>
      <c r="SZ100" s="107"/>
      <c r="TA100" s="107"/>
      <c r="TB100" s="107"/>
      <c r="TC100" s="107"/>
      <c r="TD100" s="107"/>
      <c r="TE100" s="107"/>
      <c r="TF100" s="107"/>
      <c r="TG100" s="107"/>
      <c r="TH100" s="107"/>
      <c r="TI100" s="107"/>
      <c r="TJ100" s="107"/>
      <c r="TK100" s="107"/>
      <c r="TL100" s="107"/>
      <c r="TM100" s="107"/>
      <c r="TN100" s="107"/>
      <c r="TO100" s="107"/>
      <c r="TP100" s="107"/>
      <c r="TQ100" s="107"/>
      <c r="TR100" s="107"/>
      <c r="TS100" s="107"/>
      <c r="TT100" s="107"/>
      <c r="TU100" s="107"/>
      <c r="TV100" s="107"/>
      <c r="TW100" s="107"/>
      <c r="TX100" s="107"/>
      <c r="TY100" s="107"/>
      <c r="TZ100" s="107"/>
      <c r="UA100" s="107"/>
      <c r="UB100" s="107"/>
      <c r="UC100" s="107"/>
      <c r="UD100" s="107"/>
      <c r="UE100" s="107"/>
      <c r="UF100" s="107"/>
      <c r="UG100" s="107"/>
      <c r="UH100" s="107"/>
      <c r="UI100" s="107"/>
      <c r="UJ100" s="107"/>
      <c r="UK100" s="107"/>
      <c r="UL100" s="107"/>
      <c r="UM100" s="107"/>
      <c r="UN100" s="107"/>
      <c r="UO100" s="107"/>
      <c r="UP100" s="107"/>
      <c r="UQ100" s="107"/>
      <c r="UR100" s="107"/>
      <c r="US100" s="107"/>
      <c r="UT100" s="107"/>
      <c r="UU100" s="107"/>
      <c r="UV100" s="107"/>
      <c r="UW100" s="107"/>
      <c r="UX100" s="107"/>
      <c r="UY100" s="107"/>
      <c r="UZ100" s="107"/>
      <c r="VA100" s="107"/>
      <c r="VB100" s="107"/>
      <c r="VC100" s="107"/>
      <c r="VD100" s="107"/>
      <c r="VE100" s="107"/>
      <c r="VF100" s="107"/>
      <c r="VG100" s="107"/>
      <c r="VH100" s="107"/>
      <c r="VI100" s="107"/>
      <c r="VJ100" s="107"/>
      <c r="VK100" s="107"/>
      <c r="VL100" s="107"/>
      <c r="VM100" s="107"/>
      <c r="VN100" s="107"/>
      <c r="VO100" s="107"/>
      <c r="VP100" s="107"/>
      <c r="VQ100" s="107"/>
      <c r="VR100" s="107"/>
      <c r="VS100" s="107"/>
      <c r="VT100" s="107"/>
      <c r="VU100" s="107"/>
      <c r="VV100" s="107"/>
      <c r="VW100" s="107"/>
      <c r="VX100" s="107"/>
      <c r="VY100" s="107"/>
      <c r="VZ100" s="107"/>
      <c r="WA100" s="107"/>
      <c r="WB100" s="107"/>
      <c r="WC100" s="107"/>
      <c r="WD100" s="107"/>
      <c r="WE100" s="107"/>
      <c r="WF100" s="107"/>
      <c r="WG100" s="107"/>
      <c r="WH100" s="107"/>
      <c r="WI100" s="107"/>
      <c r="WJ100" s="107"/>
      <c r="WK100" s="107"/>
      <c r="WL100" s="107"/>
      <c r="WM100" s="107"/>
      <c r="WN100" s="107"/>
      <c r="WO100" s="107"/>
      <c r="WP100" s="107"/>
      <c r="WQ100" s="107"/>
      <c r="WR100" s="107"/>
      <c r="WS100" s="107"/>
      <c r="WT100" s="107"/>
      <c r="WU100" s="107"/>
      <c r="WV100" s="107"/>
      <c r="WW100" s="107"/>
      <c r="WX100" s="107"/>
      <c r="WY100" s="107"/>
      <c r="WZ100" s="107"/>
      <c r="XA100" s="107"/>
      <c r="XB100" s="107"/>
      <c r="XC100" s="107"/>
      <c r="XD100" s="107"/>
      <c r="XE100" s="107"/>
      <c r="XF100" s="107"/>
      <c r="XG100" s="107"/>
      <c r="XH100" s="107"/>
      <c r="XI100" s="107"/>
      <c r="XJ100" s="107"/>
      <c r="XK100" s="107"/>
      <c r="XL100" s="107"/>
      <c r="XM100" s="107"/>
      <c r="XN100" s="107"/>
      <c r="XO100" s="107"/>
      <c r="XP100" s="107"/>
      <c r="XQ100" s="107"/>
      <c r="XR100" s="107"/>
      <c r="XS100" s="107"/>
      <c r="XT100" s="107"/>
      <c r="XU100" s="107"/>
      <c r="XV100" s="107"/>
      <c r="XW100" s="107"/>
      <c r="XX100" s="107"/>
      <c r="XY100" s="107"/>
      <c r="XZ100" s="107"/>
      <c r="YA100" s="107"/>
      <c r="YB100" s="107"/>
      <c r="YC100" s="107"/>
      <c r="YD100" s="107"/>
      <c r="YE100" s="107"/>
      <c r="YF100" s="107"/>
      <c r="YG100" s="107"/>
      <c r="YH100" s="107"/>
      <c r="YI100" s="107"/>
      <c r="YJ100" s="107"/>
      <c r="YK100" s="107"/>
      <c r="YL100" s="107"/>
      <c r="YM100" s="107"/>
      <c r="YN100" s="107"/>
      <c r="YO100" s="107"/>
      <c r="YP100" s="107"/>
      <c r="YQ100" s="107"/>
      <c r="YR100" s="107"/>
      <c r="YS100" s="107"/>
      <c r="YT100" s="107"/>
      <c r="YU100" s="107"/>
      <c r="YV100" s="107"/>
      <c r="YW100" s="107"/>
      <c r="YX100" s="107"/>
      <c r="YY100" s="107"/>
      <c r="YZ100" s="107"/>
      <c r="ZA100" s="107"/>
      <c r="ZB100" s="107"/>
      <c r="ZC100" s="107"/>
      <c r="ZD100" s="107"/>
      <c r="ZE100" s="107"/>
      <c r="ZF100" s="107"/>
      <c r="ZG100" s="107"/>
      <c r="ZH100" s="107"/>
      <c r="ZI100" s="107"/>
      <c r="ZJ100" s="107"/>
      <c r="ZK100" s="107"/>
      <c r="ZL100" s="107"/>
      <c r="ZM100" s="107"/>
      <c r="ZN100" s="107"/>
      <c r="ZO100" s="107"/>
      <c r="ZP100" s="107"/>
      <c r="ZQ100" s="107"/>
      <c r="ZR100" s="107"/>
      <c r="ZS100" s="107"/>
      <c r="ZT100" s="107"/>
      <c r="ZU100" s="107"/>
      <c r="ZV100" s="107"/>
      <c r="ZW100" s="107"/>
      <c r="ZX100" s="107"/>
      <c r="ZY100" s="107"/>
      <c r="ZZ100" s="107"/>
      <c r="AAA100" s="107"/>
      <c r="AAB100" s="107"/>
      <c r="AAC100" s="107"/>
      <c r="AAD100" s="107"/>
      <c r="AAE100" s="107"/>
      <c r="AAF100" s="107"/>
      <c r="AAG100" s="107"/>
      <c r="AAH100" s="107"/>
      <c r="AAI100" s="107"/>
      <c r="AAJ100" s="107"/>
      <c r="AAK100" s="107"/>
      <c r="AAL100" s="107"/>
      <c r="AAM100" s="107"/>
      <c r="AAN100" s="107"/>
      <c r="AAO100" s="107"/>
      <c r="AAP100" s="107"/>
      <c r="AAQ100" s="107"/>
      <c r="AAR100" s="107"/>
      <c r="AAS100" s="107"/>
      <c r="AAT100" s="107"/>
      <c r="AAU100" s="107"/>
      <c r="AAV100" s="107"/>
      <c r="AAW100" s="107"/>
      <c r="AAX100" s="107"/>
      <c r="AAY100" s="107"/>
      <c r="AAZ100" s="107"/>
      <c r="ABA100" s="107"/>
      <c r="ABB100" s="107"/>
      <c r="ABC100" s="107"/>
      <c r="ABD100" s="107"/>
      <c r="ABE100" s="107"/>
      <c r="ABF100" s="107"/>
      <c r="ABG100" s="107"/>
      <c r="ABH100" s="107"/>
      <c r="ABI100" s="107"/>
      <c r="ABJ100" s="107"/>
      <c r="ABK100" s="107"/>
      <c r="ABL100" s="107"/>
      <c r="ABM100" s="107"/>
      <c r="ABN100" s="107"/>
      <c r="ABO100" s="107"/>
      <c r="ABP100" s="107"/>
    </row>
    <row r="101" spans="21:744" s="108" customFormat="1" ht="14" x14ac:dyDescent="0.15">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c r="LV101" s="107"/>
      <c r="LW101" s="107"/>
      <c r="LX101" s="107"/>
      <c r="LY101" s="107"/>
      <c r="LZ101" s="107"/>
      <c r="MA101" s="107"/>
      <c r="MB101" s="107"/>
      <c r="MC101" s="107"/>
      <c r="MD101" s="107"/>
      <c r="ME101" s="107"/>
      <c r="MF101" s="107"/>
      <c r="MG101" s="107"/>
      <c r="MH101" s="107"/>
      <c r="MI101" s="107"/>
      <c r="MJ101" s="107"/>
      <c r="MK101" s="107"/>
      <c r="ML101" s="107"/>
      <c r="MM101" s="107"/>
      <c r="MN101" s="107"/>
      <c r="MO101" s="107"/>
      <c r="MP101" s="107"/>
      <c r="MQ101" s="107"/>
      <c r="MR101" s="107"/>
      <c r="MS101" s="107"/>
      <c r="MT101" s="107"/>
      <c r="MU101" s="107"/>
      <c r="MV101" s="107"/>
      <c r="MW101" s="107"/>
      <c r="MX101" s="107"/>
      <c r="MY101" s="107"/>
      <c r="MZ101" s="107"/>
      <c r="NA101" s="107"/>
      <c r="NB101" s="107"/>
      <c r="NC101" s="107"/>
      <c r="ND101" s="107"/>
      <c r="NE101" s="107"/>
      <c r="NF101" s="107"/>
      <c r="NG101" s="107"/>
      <c r="NH101" s="107"/>
      <c r="NI101" s="107"/>
      <c r="NJ101" s="107"/>
      <c r="NK101" s="107"/>
      <c r="NL101" s="107"/>
      <c r="NM101" s="107"/>
      <c r="NN101" s="107"/>
      <c r="NO101" s="107"/>
      <c r="NP101" s="107"/>
      <c r="NQ101" s="107"/>
      <c r="NR101" s="107"/>
      <c r="NS101" s="107"/>
      <c r="NT101" s="107"/>
      <c r="NU101" s="107"/>
      <c r="NV101" s="107"/>
      <c r="NW101" s="107"/>
      <c r="NX101" s="107"/>
      <c r="NY101" s="107"/>
      <c r="NZ101" s="107"/>
      <c r="OA101" s="107"/>
      <c r="OB101" s="107"/>
      <c r="OC101" s="107"/>
      <c r="OD101" s="107"/>
      <c r="OE101" s="107"/>
      <c r="OF101" s="107"/>
      <c r="OG101" s="107"/>
      <c r="OH101" s="107"/>
      <c r="OI101" s="107"/>
      <c r="OJ101" s="107"/>
      <c r="OK101" s="107"/>
      <c r="OL101" s="107"/>
      <c r="OM101" s="107"/>
      <c r="ON101" s="107"/>
      <c r="OO101" s="107"/>
      <c r="OP101" s="107"/>
      <c r="OQ101" s="107"/>
      <c r="OR101" s="107"/>
      <c r="OS101" s="107"/>
      <c r="OT101" s="107"/>
      <c r="OU101" s="107"/>
      <c r="OV101" s="107"/>
      <c r="OW101" s="107"/>
      <c r="OX101" s="107"/>
      <c r="OY101" s="107"/>
      <c r="OZ101" s="107"/>
      <c r="PA101" s="107"/>
      <c r="PB101" s="107"/>
      <c r="PC101" s="107"/>
      <c r="PD101" s="107"/>
      <c r="PE101" s="107"/>
      <c r="PF101" s="107"/>
      <c r="PG101" s="107"/>
      <c r="PH101" s="107"/>
      <c r="PI101" s="107"/>
      <c r="PJ101" s="107"/>
      <c r="PK101" s="107"/>
      <c r="PL101" s="107"/>
      <c r="PM101" s="107"/>
      <c r="PN101" s="107"/>
      <c r="PO101" s="107"/>
      <c r="PP101" s="107"/>
      <c r="PQ101" s="107"/>
      <c r="PR101" s="107"/>
      <c r="PS101" s="107"/>
      <c r="PT101" s="107"/>
      <c r="PU101" s="107"/>
      <c r="PV101" s="107"/>
      <c r="PW101" s="107"/>
      <c r="PX101" s="107"/>
      <c r="PY101" s="107"/>
      <c r="PZ101" s="107"/>
      <c r="QA101" s="107"/>
      <c r="QB101" s="107"/>
      <c r="QC101" s="107"/>
      <c r="QD101" s="107"/>
      <c r="QE101" s="107"/>
      <c r="QF101" s="107"/>
      <c r="QG101" s="107"/>
      <c r="QH101" s="107"/>
      <c r="QI101" s="107"/>
      <c r="QJ101" s="107"/>
      <c r="QK101" s="107"/>
      <c r="QL101" s="107"/>
      <c r="QM101" s="107"/>
      <c r="QN101" s="107"/>
      <c r="QO101" s="107"/>
      <c r="QP101" s="107"/>
      <c r="QQ101" s="107"/>
      <c r="QR101" s="107"/>
      <c r="QS101" s="107"/>
      <c r="QT101" s="107"/>
      <c r="QU101" s="107"/>
      <c r="QV101" s="107"/>
      <c r="QW101" s="107"/>
      <c r="QX101" s="107"/>
      <c r="QY101" s="107"/>
      <c r="QZ101" s="107"/>
      <c r="RA101" s="107"/>
      <c r="RB101" s="107"/>
      <c r="RC101" s="107"/>
      <c r="RD101" s="107"/>
      <c r="RE101" s="107"/>
      <c r="RF101" s="107"/>
      <c r="RG101" s="107"/>
      <c r="RH101" s="107"/>
      <c r="RI101" s="107"/>
      <c r="RJ101" s="107"/>
      <c r="RK101" s="107"/>
      <c r="RL101" s="107"/>
      <c r="RM101" s="107"/>
      <c r="RN101" s="107"/>
      <c r="RO101" s="107"/>
      <c r="RP101" s="107"/>
      <c r="RQ101" s="107"/>
      <c r="RR101" s="107"/>
      <c r="RS101" s="107"/>
      <c r="RT101" s="107"/>
      <c r="RU101" s="107"/>
      <c r="RV101" s="107"/>
      <c r="RW101" s="107"/>
      <c r="RX101" s="107"/>
      <c r="RY101" s="107"/>
      <c r="RZ101" s="107"/>
      <c r="SA101" s="107"/>
      <c r="SB101" s="107"/>
      <c r="SC101" s="107"/>
      <c r="SD101" s="107"/>
      <c r="SE101" s="107"/>
      <c r="SF101" s="107"/>
      <c r="SG101" s="107"/>
      <c r="SH101" s="107"/>
      <c r="SI101" s="107"/>
      <c r="SJ101" s="107"/>
      <c r="SK101" s="107"/>
      <c r="SL101" s="107"/>
      <c r="SM101" s="107"/>
      <c r="SN101" s="107"/>
      <c r="SO101" s="107"/>
      <c r="SP101" s="107"/>
      <c r="SQ101" s="107"/>
      <c r="SR101" s="107"/>
      <c r="SS101" s="107"/>
      <c r="ST101" s="107"/>
      <c r="SU101" s="107"/>
      <c r="SV101" s="107"/>
      <c r="SW101" s="107"/>
      <c r="SX101" s="107"/>
      <c r="SY101" s="107"/>
      <c r="SZ101" s="107"/>
      <c r="TA101" s="107"/>
      <c r="TB101" s="107"/>
      <c r="TC101" s="107"/>
      <c r="TD101" s="107"/>
      <c r="TE101" s="107"/>
      <c r="TF101" s="107"/>
      <c r="TG101" s="107"/>
      <c r="TH101" s="107"/>
      <c r="TI101" s="107"/>
      <c r="TJ101" s="107"/>
      <c r="TK101" s="107"/>
      <c r="TL101" s="107"/>
      <c r="TM101" s="107"/>
      <c r="TN101" s="107"/>
      <c r="TO101" s="107"/>
      <c r="TP101" s="107"/>
      <c r="TQ101" s="107"/>
      <c r="TR101" s="107"/>
      <c r="TS101" s="107"/>
      <c r="TT101" s="107"/>
      <c r="TU101" s="107"/>
      <c r="TV101" s="107"/>
      <c r="TW101" s="107"/>
      <c r="TX101" s="107"/>
      <c r="TY101" s="107"/>
      <c r="TZ101" s="107"/>
      <c r="UA101" s="107"/>
      <c r="UB101" s="107"/>
      <c r="UC101" s="107"/>
      <c r="UD101" s="107"/>
      <c r="UE101" s="107"/>
      <c r="UF101" s="107"/>
      <c r="UG101" s="107"/>
      <c r="UH101" s="107"/>
      <c r="UI101" s="107"/>
      <c r="UJ101" s="107"/>
      <c r="UK101" s="107"/>
      <c r="UL101" s="107"/>
      <c r="UM101" s="107"/>
      <c r="UN101" s="107"/>
      <c r="UO101" s="107"/>
      <c r="UP101" s="107"/>
      <c r="UQ101" s="107"/>
      <c r="UR101" s="107"/>
      <c r="US101" s="107"/>
      <c r="UT101" s="107"/>
      <c r="UU101" s="107"/>
      <c r="UV101" s="107"/>
      <c r="UW101" s="107"/>
      <c r="UX101" s="107"/>
      <c r="UY101" s="107"/>
      <c r="UZ101" s="107"/>
      <c r="VA101" s="107"/>
      <c r="VB101" s="107"/>
      <c r="VC101" s="107"/>
      <c r="VD101" s="107"/>
      <c r="VE101" s="107"/>
      <c r="VF101" s="107"/>
      <c r="VG101" s="107"/>
      <c r="VH101" s="107"/>
      <c r="VI101" s="107"/>
      <c r="VJ101" s="107"/>
      <c r="VK101" s="107"/>
      <c r="VL101" s="107"/>
      <c r="VM101" s="107"/>
      <c r="VN101" s="107"/>
      <c r="VO101" s="107"/>
      <c r="VP101" s="107"/>
      <c r="VQ101" s="107"/>
      <c r="VR101" s="107"/>
      <c r="VS101" s="107"/>
      <c r="VT101" s="107"/>
      <c r="VU101" s="107"/>
      <c r="VV101" s="107"/>
      <c r="VW101" s="107"/>
      <c r="VX101" s="107"/>
      <c r="VY101" s="107"/>
      <c r="VZ101" s="107"/>
      <c r="WA101" s="107"/>
      <c r="WB101" s="107"/>
      <c r="WC101" s="107"/>
      <c r="WD101" s="107"/>
      <c r="WE101" s="107"/>
      <c r="WF101" s="107"/>
      <c r="WG101" s="107"/>
      <c r="WH101" s="107"/>
      <c r="WI101" s="107"/>
      <c r="WJ101" s="107"/>
      <c r="WK101" s="107"/>
      <c r="WL101" s="107"/>
      <c r="WM101" s="107"/>
      <c r="WN101" s="107"/>
      <c r="WO101" s="107"/>
      <c r="WP101" s="107"/>
      <c r="WQ101" s="107"/>
      <c r="WR101" s="107"/>
      <c r="WS101" s="107"/>
      <c r="WT101" s="107"/>
      <c r="WU101" s="107"/>
      <c r="WV101" s="107"/>
      <c r="WW101" s="107"/>
      <c r="WX101" s="107"/>
      <c r="WY101" s="107"/>
      <c r="WZ101" s="107"/>
      <c r="XA101" s="107"/>
      <c r="XB101" s="107"/>
      <c r="XC101" s="107"/>
      <c r="XD101" s="107"/>
      <c r="XE101" s="107"/>
      <c r="XF101" s="107"/>
      <c r="XG101" s="107"/>
      <c r="XH101" s="107"/>
      <c r="XI101" s="107"/>
      <c r="XJ101" s="107"/>
      <c r="XK101" s="107"/>
      <c r="XL101" s="107"/>
      <c r="XM101" s="107"/>
      <c r="XN101" s="107"/>
      <c r="XO101" s="107"/>
      <c r="XP101" s="107"/>
      <c r="XQ101" s="107"/>
      <c r="XR101" s="107"/>
      <c r="XS101" s="107"/>
      <c r="XT101" s="107"/>
      <c r="XU101" s="107"/>
      <c r="XV101" s="107"/>
      <c r="XW101" s="107"/>
      <c r="XX101" s="107"/>
      <c r="XY101" s="107"/>
      <c r="XZ101" s="107"/>
      <c r="YA101" s="107"/>
      <c r="YB101" s="107"/>
      <c r="YC101" s="107"/>
      <c r="YD101" s="107"/>
      <c r="YE101" s="107"/>
      <c r="YF101" s="107"/>
      <c r="YG101" s="107"/>
      <c r="YH101" s="107"/>
      <c r="YI101" s="107"/>
      <c r="YJ101" s="107"/>
      <c r="YK101" s="107"/>
      <c r="YL101" s="107"/>
      <c r="YM101" s="107"/>
      <c r="YN101" s="107"/>
      <c r="YO101" s="107"/>
      <c r="YP101" s="107"/>
      <c r="YQ101" s="107"/>
      <c r="YR101" s="107"/>
      <c r="YS101" s="107"/>
      <c r="YT101" s="107"/>
      <c r="YU101" s="107"/>
      <c r="YV101" s="107"/>
      <c r="YW101" s="107"/>
      <c r="YX101" s="107"/>
      <c r="YY101" s="107"/>
      <c r="YZ101" s="107"/>
      <c r="ZA101" s="107"/>
      <c r="ZB101" s="107"/>
      <c r="ZC101" s="107"/>
      <c r="ZD101" s="107"/>
      <c r="ZE101" s="107"/>
      <c r="ZF101" s="107"/>
      <c r="ZG101" s="107"/>
      <c r="ZH101" s="107"/>
      <c r="ZI101" s="107"/>
      <c r="ZJ101" s="107"/>
      <c r="ZK101" s="107"/>
      <c r="ZL101" s="107"/>
      <c r="ZM101" s="107"/>
      <c r="ZN101" s="107"/>
      <c r="ZO101" s="107"/>
      <c r="ZP101" s="107"/>
      <c r="ZQ101" s="107"/>
      <c r="ZR101" s="107"/>
      <c r="ZS101" s="107"/>
      <c r="ZT101" s="107"/>
      <c r="ZU101" s="107"/>
      <c r="ZV101" s="107"/>
      <c r="ZW101" s="107"/>
      <c r="ZX101" s="107"/>
      <c r="ZY101" s="107"/>
      <c r="ZZ101" s="107"/>
      <c r="AAA101" s="107"/>
      <c r="AAB101" s="107"/>
      <c r="AAC101" s="107"/>
      <c r="AAD101" s="107"/>
      <c r="AAE101" s="107"/>
      <c r="AAF101" s="107"/>
      <c r="AAG101" s="107"/>
      <c r="AAH101" s="107"/>
      <c r="AAI101" s="107"/>
      <c r="AAJ101" s="107"/>
      <c r="AAK101" s="107"/>
      <c r="AAL101" s="107"/>
      <c r="AAM101" s="107"/>
      <c r="AAN101" s="107"/>
      <c r="AAO101" s="107"/>
      <c r="AAP101" s="107"/>
      <c r="AAQ101" s="107"/>
      <c r="AAR101" s="107"/>
      <c r="AAS101" s="107"/>
      <c r="AAT101" s="107"/>
      <c r="AAU101" s="107"/>
      <c r="AAV101" s="107"/>
      <c r="AAW101" s="107"/>
      <c r="AAX101" s="107"/>
      <c r="AAY101" s="107"/>
      <c r="AAZ101" s="107"/>
      <c r="ABA101" s="107"/>
      <c r="ABB101" s="107"/>
      <c r="ABC101" s="107"/>
      <c r="ABD101" s="107"/>
      <c r="ABE101" s="107"/>
      <c r="ABF101" s="107"/>
      <c r="ABG101" s="107"/>
      <c r="ABH101" s="107"/>
      <c r="ABI101" s="107"/>
      <c r="ABJ101" s="107"/>
      <c r="ABK101" s="107"/>
      <c r="ABL101" s="107"/>
      <c r="ABM101" s="107"/>
      <c r="ABN101" s="107"/>
      <c r="ABO101" s="107"/>
      <c r="ABP101" s="107"/>
    </row>
    <row r="102" spans="21:744" s="108" customFormat="1" ht="14" x14ac:dyDescent="0.15">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c r="LV102" s="107"/>
      <c r="LW102" s="107"/>
      <c r="LX102" s="107"/>
      <c r="LY102" s="107"/>
      <c r="LZ102" s="107"/>
      <c r="MA102" s="107"/>
      <c r="MB102" s="107"/>
      <c r="MC102" s="107"/>
      <c r="MD102" s="107"/>
      <c r="ME102" s="107"/>
      <c r="MF102" s="107"/>
      <c r="MG102" s="107"/>
      <c r="MH102" s="107"/>
      <c r="MI102" s="107"/>
      <c r="MJ102" s="107"/>
      <c r="MK102" s="107"/>
      <c r="ML102" s="107"/>
      <c r="MM102" s="107"/>
      <c r="MN102" s="107"/>
      <c r="MO102" s="107"/>
      <c r="MP102" s="107"/>
      <c r="MQ102" s="107"/>
      <c r="MR102" s="107"/>
      <c r="MS102" s="107"/>
      <c r="MT102" s="107"/>
      <c r="MU102" s="107"/>
      <c r="MV102" s="107"/>
      <c r="MW102" s="107"/>
      <c r="MX102" s="107"/>
      <c r="MY102" s="107"/>
      <c r="MZ102" s="107"/>
      <c r="NA102" s="107"/>
      <c r="NB102" s="107"/>
      <c r="NC102" s="107"/>
      <c r="ND102" s="107"/>
      <c r="NE102" s="107"/>
      <c r="NF102" s="107"/>
      <c r="NG102" s="107"/>
      <c r="NH102" s="107"/>
      <c r="NI102" s="107"/>
      <c r="NJ102" s="107"/>
      <c r="NK102" s="107"/>
      <c r="NL102" s="107"/>
      <c r="NM102" s="107"/>
      <c r="NN102" s="107"/>
      <c r="NO102" s="107"/>
      <c r="NP102" s="107"/>
      <c r="NQ102" s="107"/>
      <c r="NR102" s="107"/>
      <c r="NS102" s="107"/>
      <c r="NT102" s="107"/>
      <c r="NU102" s="107"/>
      <c r="NV102" s="107"/>
      <c r="NW102" s="107"/>
      <c r="NX102" s="107"/>
      <c r="NY102" s="107"/>
      <c r="NZ102" s="107"/>
      <c r="OA102" s="107"/>
      <c r="OB102" s="107"/>
      <c r="OC102" s="107"/>
      <c r="OD102" s="107"/>
      <c r="OE102" s="107"/>
      <c r="OF102" s="107"/>
      <c r="OG102" s="107"/>
      <c r="OH102" s="107"/>
      <c r="OI102" s="107"/>
      <c r="OJ102" s="107"/>
      <c r="OK102" s="107"/>
      <c r="OL102" s="107"/>
      <c r="OM102" s="107"/>
      <c r="ON102" s="107"/>
      <c r="OO102" s="107"/>
      <c r="OP102" s="107"/>
      <c r="OQ102" s="107"/>
      <c r="OR102" s="107"/>
      <c r="OS102" s="107"/>
      <c r="OT102" s="107"/>
      <c r="OU102" s="107"/>
      <c r="OV102" s="107"/>
      <c r="OW102" s="107"/>
      <c r="OX102" s="107"/>
      <c r="OY102" s="107"/>
      <c r="OZ102" s="107"/>
      <c r="PA102" s="107"/>
      <c r="PB102" s="107"/>
      <c r="PC102" s="107"/>
      <c r="PD102" s="107"/>
      <c r="PE102" s="107"/>
      <c r="PF102" s="107"/>
      <c r="PG102" s="107"/>
      <c r="PH102" s="107"/>
      <c r="PI102" s="107"/>
      <c r="PJ102" s="107"/>
      <c r="PK102" s="107"/>
      <c r="PL102" s="107"/>
      <c r="PM102" s="107"/>
      <c r="PN102" s="107"/>
      <c r="PO102" s="107"/>
      <c r="PP102" s="107"/>
      <c r="PQ102" s="107"/>
      <c r="PR102" s="107"/>
      <c r="PS102" s="107"/>
      <c r="PT102" s="107"/>
      <c r="PU102" s="107"/>
      <c r="PV102" s="107"/>
      <c r="PW102" s="107"/>
      <c r="PX102" s="107"/>
      <c r="PY102" s="107"/>
      <c r="PZ102" s="107"/>
      <c r="QA102" s="107"/>
      <c r="QB102" s="107"/>
      <c r="QC102" s="107"/>
      <c r="QD102" s="107"/>
      <c r="QE102" s="107"/>
      <c r="QF102" s="107"/>
      <c r="QG102" s="107"/>
      <c r="QH102" s="107"/>
      <c r="QI102" s="107"/>
      <c r="QJ102" s="107"/>
      <c r="QK102" s="107"/>
      <c r="QL102" s="107"/>
      <c r="QM102" s="107"/>
      <c r="QN102" s="107"/>
      <c r="QO102" s="107"/>
      <c r="QP102" s="107"/>
      <c r="QQ102" s="107"/>
      <c r="QR102" s="107"/>
      <c r="QS102" s="107"/>
      <c r="QT102" s="107"/>
      <c r="QU102" s="107"/>
      <c r="QV102" s="107"/>
      <c r="QW102" s="107"/>
      <c r="QX102" s="107"/>
      <c r="QY102" s="107"/>
      <c r="QZ102" s="107"/>
      <c r="RA102" s="107"/>
      <c r="RB102" s="107"/>
      <c r="RC102" s="107"/>
      <c r="RD102" s="107"/>
      <c r="RE102" s="107"/>
      <c r="RF102" s="107"/>
      <c r="RG102" s="107"/>
      <c r="RH102" s="107"/>
      <c r="RI102" s="107"/>
      <c r="RJ102" s="107"/>
      <c r="RK102" s="107"/>
      <c r="RL102" s="107"/>
      <c r="RM102" s="107"/>
      <c r="RN102" s="107"/>
      <c r="RO102" s="107"/>
      <c r="RP102" s="107"/>
      <c r="RQ102" s="107"/>
      <c r="RR102" s="107"/>
      <c r="RS102" s="107"/>
      <c r="RT102" s="107"/>
      <c r="RU102" s="107"/>
      <c r="RV102" s="107"/>
      <c r="RW102" s="107"/>
      <c r="RX102" s="107"/>
      <c r="RY102" s="107"/>
      <c r="RZ102" s="107"/>
      <c r="SA102" s="107"/>
      <c r="SB102" s="107"/>
      <c r="SC102" s="107"/>
      <c r="SD102" s="107"/>
      <c r="SE102" s="107"/>
      <c r="SF102" s="107"/>
      <c r="SG102" s="107"/>
      <c r="SH102" s="107"/>
      <c r="SI102" s="107"/>
      <c r="SJ102" s="107"/>
      <c r="SK102" s="107"/>
      <c r="SL102" s="107"/>
      <c r="SM102" s="107"/>
      <c r="SN102" s="107"/>
      <c r="SO102" s="107"/>
      <c r="SP102" s="107"/>
      <c r="SQ102" s="107"/>
      <c r="SR102" s="107"/>
      <c r="SS102" s="107"/>
      <c r="ST102" s="107"/>
      <c r="SU102" s="107"/>
      <c r="SV102" s="107"/>
      <c r="SW102" s="107"/>
      <c r="SX102" s="107"/>
      <c r="SY102" s="107"/>
      <c r="SZ102" s="107"/>
      <c r="TA102" s="107"/>
      <c r="TB102" s="107"/>
      <c r="TC102" s="107"/>
      <c r="TD102" s="107"/>
      <c r="TE102" s="107"/>
      <c r="TF102" s="107"/>
      <c r="TG102" s="107"/>
      <c r="TH102" s="107"/>
      <c r="TI102" s="107"/>
      <c r="TJ102" s="107"/>
      <c r="TK102" s="107"/>
      <c r="TL102" s="107"/>
      <c r="TM102" s="107"/>
      <c r="TN102" s="107"/>
      <c r="TO102" s="107"/>
      <c r="TP102" s="107"/>
      <c r="TQ102" s="107"/>
      <c r="TR102" s="107"/>
      <c r="TS102" s="107"/>
      <c r="TT102" s="107"/>
      <c r="TU102" s="107"/>
      <c r="TV102" s="107"/>
      <c r="TW102" s="107"/>
      <c r="TX102" s="107"/>
      <c r="TY102" s="107"/>
      <c r="TZ102" s="107"/>
      <c r="UA102" s="107"/>
      <c r="UB102" s="107"/>
      <c r="UC102" s="107"/>
      <c r="UD102" s="107"/>
      <c r="UE102" s="107"/>
      <c r="UF102" s="107"/>
      <c r="UG102" s="107"/>
      <c r="UH102" s="107"/>
      <c r="UI102" s="107"/>
      <c r="UJ102" s="107"/>
      <c r="UK102" s="107"/>
      <c r="UL102" s="107"/>
      <c r="UM102" s="107"/>
      <c r="UN102" s="107"/>
      <c r="UO102" s="107"/>
      <c r="UP102" s="107"/>
      <c r="UQ102" s="107"/>
      <c r="UR102" s="107"/>
      <c r="US102" s="107"/>
      <c r="UT102" s="107"/>
      <c r="UU102" s="107"/>
      <c r="UV102" s="107"/>
      <c r="UW102" s="107"/>
      <c r="UX102" s="107"/>
      <c r="UY102" s="107"/>
      <c r="UZ102" s="107"/>
      <c r="VA102" s="107"/>
      <c r="VB102" s="107"/>
      <c r="VC102" s="107"/>
      <c r="VD102" s="107"/>
      <c r="VE102" s="107"/>
      <c r="VF102" s="107"/>
      <c r="VG102" s="107"/>
      <c r="VH102" s="107"/>
      <c r="VI102" s="107"/>
      <c r="VJ102" s="107"/>
      <c r="VK102" s="107"/>
      <c r="VL102" s="107"/>
      <c r="VM102" s="107"/>
      <c r="VN102" s="107"/>
      <c r="VO102" s="107"/>
      <c r="VP102" s="107"/>
      <c r="VQ102" s="107"/>
      <c r="VR102" s="107"/>
      <c r="VS102" s="107"/>
      <c r="VT102" s="107"/>
      <c r="VU102" s="107"/>
      <c r="VV102" s="107"/>
      <c r="VW102" s="107"/>
      <c r="VX102" s="107"/>
      <c r="VY102" s="107"/>
      <c r="VZ102" s="107"/>
      <c r="WA102" s="107"/>
      <c r="WB102" s="107"/>
      <c r="WC102" s="107"/>
      <c r="WD102" s="107"/>
      <c r="WE102" s="107"/>
      <c r="WF102" s="107"/>
      <c r="WG102" s="107"/>
      <c r="WH102" s="107"/>
      <c r="WI102" s="107"/>
      <c r="WJ102" s="107"/>
      <c r="WK102" s="107"/>
      <c r="WL102" s="107"/>
      <c r="WM102" s="107"/>
      <c r="WN102" s="107"/>
      <c r="WO102" s="107"/>
      <c r="WP102" s="107"/>
      <c r="WQ102" s="107"/>
      <c r="WR102" s="107"/>
      <c r="WS102" s="107"/>
      <c r="WT102" s="107"/>
      <c r="WU102" s="107"/>
      <c r="WV102" s="107"/>
      <c r="WW102" s="107"/>
      <c r="WX102" s="107"/>
      <c r="WY102" s="107"/>
      <c r="WZ102" s="107"/>
      <c r="XA102" s="107"/>
      <c r="XB102" s="107"/>
      <c r="XC102" s="107"/>
      <c r="XD102" s="107"/>
      <c r="XE102" s="107"/>
      <c r="XF102" s="107"/>
      <c r="XG102" s="107"/>
      <c r="XH102" s="107"/>
      <c r="XI102" s="107"/>
      <c r="XJ102" s="107"/>
      <c r="XK102" s="107"/>
      <c r="XL102" s="107"/>
      <c r="XM102" s="107"/>
      <c r="XN102" s="107"/>
      <c r="XO102" s="107"/>
      <c r="XP102" s="107"/>
      <c r="XQ102" s="107"/>
      <c r="XR102" s="107"/>
      <c r="XS102" s="107"/>
      <c r="XT102" s="107"/>
      <c r="XU102" s="107"/>
      <c r="XV102" s="107"/>
      <c r="XW102" s="107"/>
      <c r="XX102" s="107"/>
      <c r="XY102" s="107"/>
      <c r="XZ102" s="107"/>
      <c r="YA102" s="107"/>
      <c r="YB102" s="107"/>
      <c r="YC102" s="107"/>
      <c r="YD102" s="107"/>
      <c r="YE102" s="107"/>
      <c r="YF102" s="107"/>
      <c r="YG102" s="107"/>
      <c r="YH102" s="107"/>
      <c r="YI102" s="107"/>
      <c r="YJ102" s="107"/>
      <c r="YK102" s="107"/>
      <c r="YL102" s="107"/>
      <c r="YM102" s="107"/>
      <c r="YN102" s="107"/>
      <c r="YO102" s="107"/>
      <c r="YP102" s="107"/>
      <c r="YQ102" s="107"/>
      <c r="YR102" s="107"/>
      <c r="YS102" s="107"/>
      <c r="YT102" s="107"/>
      <c r="YU102" s="107"/>
      <c r="YV102" s="107"/>
      <c r="YW102" s="107"/>
      <c r="YX102" s="107"/>
      <c r="YY102" s="107"/>
      <c r="YZ102" s="107"/>
      <c r="ZA102" s="107"/>
      <c r="ZB102" s="107"/>
      <c r="ZC102" s="107"/>
      <c r="ZD102" s="107"/>
      <c r="ZE102" s="107"/>
      <c r="ZF102" s="107"/>
      <c r="ZG102" s="107"/>
      <c r="ZH102" s="107"/>
      <c r="ZI102" s="107"/>
      <c r="ZJ102" s="107"/>
      <c r="ZK102" s="107"/>
      <c r="ZL102" s="107"/>
      <c r="ZM102" s="107"/>
      <c r="ZN102" s="107"/>
      <c r="ZO102" s="107"/>
      <c r="ZP102" s="107"/>
      <c r="ZQ102" s="107"/>
      <c r="ZR102" s="107"/>
      <c r="ZS102" s="107"/>
      <c r="ZT102" s="107"/>
      <c r="ZU102" s="107"/>
      <c r="ZV102" s="107"/>
      <c r="ZW102" s="107"/>
      <c r="ZX102" s="107"/>
      <c r="ZY102" s="107"/>
      <c r="ZZ102" s="107"/>
      <c r="AAA102" s="107"/>
      <c r="AAB102" s="107"/>
      <c r="AAC102" s="107"/>
      <c r="AAD102" s="107"/>
      <c r="AAE102" s="107"/>
      <c r="AAF102" s="107"/>
      <c r="AAG102" s="107"/>
      <c r="AAH102" s="107"/>
      <c r="AAI102" s="107"/>
      <c r="AAJ102" s="107"/>
      <c r="AAK102" s="107"/>
      <c r="AAL102" s="107"/>
      <c r="AAM102" s="107"/>
      <c r="AAN102" s="107"/>
      <c r="AAO102" s="107"/>
      <c r="AAP102" s="107"/>
      <c r="AAQ102" s="107"/>
      <c r="AAR102" s="107"/>
      <c r="AAS102" s="107"/>
      <c r="AAT102" s="107"/>
      <c r="AAU102" s="107"/>
      <c r="AAV102" s="107"/>
      <c r="AAW102" s="107"/>
      <c r="AAX102" s="107"/>
      <c r="AAY102" s="107"/>
      <c r="AAZ102" s="107"/>
      <c r="ABA102" s="107"/>
      <c r="ABB102" s="107"/>
      <c r="ABC102" s="107"/>
      <c r="ABD102" s="107"/>
      <c r="ABE102" s="107"/>
      <c r="ABF102" s="107"/>
      <c r="ABG102" s="107"/>
      <c r="ABH102" s="107"/>
      <c r="ABI102" s="107"/>
      <c r="ABJ102" s="107"/>
      <c r="ABK102" s="107"/>
      <c r="ABL102" s="107"/>
      <c r="ABM102" s="107"/>
      <c r="ABN102" s="107"/>
      <c r="ABO102" s="107"/>
      <c r="ABP102" s="107"/>
    </row>
    <row r="103" spans="21:744" s="108" customFormat="1" ht="14" x14ac:dyDescent="0.15">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c r="LV103" s="107"/>
      <c r="LW103" s="107"/>
      <c r="LX103" s="107"/>
      <c r="LY103" s="107"/>
      <c r="LZ103" s="107"/>
      <c r="MA103" s="107"/>
      <c r="MB103" s="107"/>
      <c r="MC103" s="107"/>
      <c r="MD103" s="107"/>
      <c r="ME103" s="107"/>
      <c r="MF103" s="107"/>
      <c r="MG103" s="107"/>
      <c r="MH103" s="107"/>
      <c r="MI103" s="107"/>
      <c r="MJ103" s="107"/>
      <c r="MK103" s="107"/>
      <c r="ML103" s="107"/>
      <c r="MM103" s="107"/>
      <c r="MN103" s="107"/>
      <c r="MO103" s="107"/>
      <c r="MP103" s="107"/>
      <c r="MQ103" s="107"/>
      <c r="MR103" s="107"/>
      <c r="MS103" s="107"/>
      <c r="MT103" s="107"/>
      <c r="MU103" s="107"/>
      <c r="MV103" s="107"/>
      <c r="MW103" s="107"/>
      <c r="MX103" s="107"/>
      <c r="MY103" s="107"/>
      <c r="MZ103" s="107"/>
      <c r="NA103" s="107"/>
      <c r="NB103" s="107"/>
      <c r="NC103" s="107"/>
      <c r="ND103" s="107"/>
      <c r="NE103" s="107"/>
      <c r="NF103" s="107"/>
      <c r="NG103" s="107"/>
      <c r="NH103" s="107"/>
      <c r="NI103" s="107"/>
      <c r="NJ103" s="107"/>
      <c r="NK103" s="107"/>
      <c r="NL103" s="107"/>
      <c r="NM103" s="107"/>
      <c r="NN103" s="107"/>
      <c r="NO103" s="107"/>
      <c r="NP103" s="107"/>
      <c r="NQ103" s="107"/>
      <c r="NR103" s="107"/>
      <c r="NS103" s="107"/>
      <c r="NT103" s="107"/>
      <c r="NU103" s="107"/>
      <c r="NV103" s="107"/>
      <c r="NW103" s="107"/>
      <c r="NX103" s="107"/>
      <c r="NY103" s="107"/>
      <c r="NZ103" s="107"/>
      <c r="OA103" s="107"/>
      <c r="OB103" s="107"/>
      <c r="OC103" s="107"/>
      <c r="OD103" s="107"/>
      <c r="OE103" s="107"/>
      <c r="OF103" s="107"/>
      <c r="OG103" s="107"/>
      <c r="OH103" s="107"/>
      <c r="OI103" s="107"/>
      <c r="OJ103" s="107"/>
      <c r="OK103" s="107"/>
      <c r="OL103" s="107"/>
      <c r="OM103" s="107"/>
      <c r="ON103" s="107"/>
      <c r="OO103" s="107"/>
      <c r="OP103" s="107"/>
      <c r="OQ103" s="107"/>
      <c r="OR103" s="107"/>
      <c r="OS103" s="107"/>
      <c r="OT103" s="107"/>
      <c r="OU103" s="107"/>
      <c r="OV103" s="107"/>
      <c r="OW103" s="107"/>
      <c r="OX103" s="107"/>
      <c r="OY103" s="107"/>
      <c r="OZ103" s="107"/>
      <c r="PA103" s="107"/>
      <c r="PB103" s="107"/>
      <c r="PC103" s="107"/>
      <c r="PD103" s="107"/>
      <c r="PE103" s="107"/>
      <c r="PF103" s="107"/>
      <c r="PG103" s="107"/>
      <c r="PH103" s="107"/>
      <c r="PI103" s="107"/>
      <c r="PJ103" s="107"/>
      <c r="PK103" s="107"/>
      <c r="PL103" s="107"/>
      <c r="PM103" s="107"/>
      <c r="PN103" s="107"/>
      <c r="PO103" s="107"/>
      <c r="PP103" s="107"/>
      <c r="PQ103" s="107"/>
      <c r="PR103" s="107"/>
      <c r="PS103" s="107"/>
      <c r="PT103" s="107"/>
      <c r="PU103" s="107"/>
      <c r="PV103" s="107"/>
      <c r="PW103" s="107"/>
      <c r="PX103" s="107"/>
      <c r="PY103" s="107"/>
      <c r="PZ103" s="107"/>
      <c r="QA103" s="107"/>
      <c r="QB103" s="107"/>
      <c r="QC103" s="107"/>
      <c r="QD103" s="107"/>
      <c r="QE103" s="107"/>
      <c r="QF103" s="107"/>
      <c r="QG103" s="107"/>
      <c r="QH103" s="107"/>
      <c r="QI103" s="107"/>
      <c r="QJ103" s="107"/>
      <c r="QK103" s="107"/>
      <c r="QL103" s="107"/>
      <c r="QM103" s="107"/>
      <c r="QN103" s="107"/>
      <c r="QO103" s="107"/>
      <c r="QP103" s="107"/>
      <c r="QQ103" s="107"/>
      <c r="QR103" s="107"/>
      <c r="QS103" s="107"/>
      <c r="QT103" s="107"/>
      <c r="QU103" s="107"/>
      <c r="QV103" s="107"/>
      <c r="QW103" s="107"/>
      <c r="QX103" s="107"/>
      <c r="QY103" s="107"/>
      <c r="QZ103" s="107"/>
      <c r="RA103" s="107"/>
      <c r="RB103" s="107"/>
      <c r="RC103" s="107"/>
      <c r="RD103" s="107"/>
      <c r="RE103" s="107"/>
      <c r="RF103" s="107"/>
      <c r="RG103" s="107"/>
      <c r="RH103" s="107"/>
      <c r="RI103" s="107"/>
      <c r="RJ103" s="107"/>
      <c r="RK103" s="107"/>
      <c r="RL103" s="107"/>
      <c r="RM103" s="107"/>
      <c r="RN103" s="107"/>
      <c r="RO103" s="107"/>
      <c r="RP103" s="107"/>
      <c r="RQ103" s="107"/>
      <c r="RR103" s="107"/>
      <c r="RS103" s="107"/>
      <c r="RT103" s="107"/>
      <c r="RU103" s="107"/>
      <c r="RV103" s="107"/>
      <c r="RW103" s="107"/>
      <c r="RX103" s="107"/>
      <c r="RY103" s="107"/>
      <c r="RZ103" s="107"/>
      <c r="SA103" s="107"/>
      <c r="SB103" s="107"/>
      <c r="SC103" s="107"/>
      <c r="SD103" s="107"/>
      <c r="SE103" s="107"/>
      <c r="SF103" s="107"/>
      <c r="SG103" s="107"/>
      <c r="SH103" s="107"/>
      <c r="SI103" s="107"/>
      <c r="SJ103" s="107"/>
      <c r="SK103" s="107"/>
      <c r="SL103" s="107"/>
      <c r="SM103" s="107"/>
      <c r="SN103" s="107"/>
      <c r="SO103" s="107"/>
      <c r="SP103" s="107"/>
      <c r="SQ103" s="107"/>
      <c r="SR103" s="107"/>
      <c r="SS103" s="107"/>
      <c r="ST103" s="107"/>
      <c r="SU103" s="107"/>
      <c r="SV103" s="107"/>
      <c r="SW103" s="107"/>
      <c r="SX103" s="107"/>
      <c r="SY103" s="107"/>
      <c r="SZ103" s="107"/>
      <c r="TA103" s="107"/>
      <c r="TB103" s="107"/>
      <c r="TC103" s="107"/>
      <c r="TD103" s="107"/>
      <c r="TE103" s="107"/>
      <c r="TF103" s="107"/>
      <c r="TG103" s="107"/>
      <c r="TH103" s="107"/>
      <c r="TI103" s="107"/>
      <c r="TJ103" s="107"/>
      <c r="TK103" s="107"/>
      <c r="TL103" s="107"/>
      <c r="TM103" s="107"/>
      <c r="TN103" s="107"/>
      <c r="TO103" s="107"/>
      <c r="TP103" s="107"/>
      <c r="TQ103" s="107"/>
      <c r="TR103" s="107"/>
      <c r="TS103" s="107"/>
      <c r="TT103" s="107"/>
      <c r="TU103" s="107"/>
      <c r="TV103" s="107"/>
      <c r="TW103" s="107"/>
      <c r="TX103" s="107"/>
      <c r="TY103" s="107"/>
      <c r="TZ103" s="107"/>
      <c r="UA103" s="107"/>
      <c r="UB103" s="107"/>
      <c r="UC103" s="107"/>
      <c r="UD103" s="107"/>
      <c r="UE103" s="107"/>
      <c r="UF103" s="107"/>
      <c r="UG103" s="107"/>
      <c r="UH103" s="107"/>
      <c r="UI103" s="107"/>
      <c r="UJ103" s="107"/>
      <c r="UK103" s="107"/>
      <c r="UL103" s="107"/>
      <c r="UM103" s="107"/>
      <c r="UN103" s="107"/>
      <c r="UO103" s="107"/>
      <c r="UP103" s="107"/>
      <c r="UQ103" s="107"/>
      <c r="UR103" s="107"/>
      <c r="US103" s="107"/>
      <c r="UT103" s="107"/>
      <c r="UU103" s="107"/>
      <c r="UV103" s="107"/>
      <c r="UW103" s="107"/>
      <c r="UX103" s="107"/>
      <c r="UY103" s="107"/>
      <c r="UZ103" s="107"/>
      <c r="VA103" s="107"/>
      <c r="VB103" s="107"/>
      <c r="VC103" s="107"/>
      <c r="VD103" s="107"/>
      <c r="VE103" s="107"/>
      <c r="VF103" s="107"/>
      <c r="VG103" s="107"/>
      <c r="VH103" s="107"/>
      <c r="VI103" s="107"/>
      <c r="VJ103" s="107"/>
      <c r="VK103" s="107"/>
      <c r="VL103" s="107"/>
      <c r="VM103" s="107"/>
      <c r="VN103" s="107"/>
      <c r="VO103" s="107"/>
      <c r="VP103" s="107"/>
      <c r="VQ103" s="107"/>
      <c r="VR103" s="107"/>
      <c r="VS103" s="107"/>
      <c r="VT103" s="107"/>
      <c r="VU103" s="107"/>
      <c r="VV103" s="107"/>
      <c r="VW103" s="107"/>
      <c r="VX103" s="107"/>
      <c r="VY103" s="107"/>
      <c r="VZ103" s="107"/>
      <c r="WA103" s="107"/>
      <c r="WB103" s="107"/>
      <c r="WC103" s="107"/>
      <c r="WD103" s="107"/>
      <c r="WE103" s="107"/>
      <c r="WF103" s="107"/>
      <c r="WG103" s="107"/>
      <c r="WH103" s="107"/>
      <c r="WI103" s="107"/>
      <c r="WJ103" s="107"/>
      <c r="WK103" s="107"/>
      <c r="WL103" s="107"/>
      <c r="WM103" s="107"/>
      <c r="WN103" s="107"/>
      <c r="WO103" s="107"/>
      <c r="WP103" s="107"/>
      <c r="WQ103" s="107"/>
      <c r="WR103" s="107"/>
      <c r="WS103" s="107"/>
      <c r="WT103" s="107"/>
      <c r="WU103" s="107"/>
      <c r="WV103" s="107"/>
      <c r="WW103" s="107"/>
      <c r="WX103" s="107"/>
      <c r="WY103" s="107"/>
      <c r="WZ103" s="107"/>
      <c r="XA103" s="107"/>
      <c r="XB103" s="107"/>
      <c r="XC103" s="107"/>
      <c r="XD103" s="107"/>
      <c r="XE103" s="107"/>
      <c r="XF103" s="107"/>
      <c r="XG103" s="107"/>
      <c r="XH103" s="107"/>
      <c r="XI103" s="107"/>
      <c r="XJ103" s="107"/>
      <c r="XK103" s="107"/>
      <c r="XL103" s="107"/>
      <c r="XM103" s="107"/>
      <c r="XN103" s="107"/>
      <c r="XO103" s="107"/>
      <c r="XP103" s="107"/>
      <c r="XQ103" s="107"/>
      <c r="XR103" s="107"/>
      <c r="XS103" s="107"/>
      <c r="XT103" s="107"/>
      <c r="XU103" s="107"/>
      <c r="XV103" s="107"/>
      <c r="XW103" s="107"/>
      <c r="XX103" s="107"/>
      <c r="XY103" s="107"/>
      <c r="XZ103" s="107"/>
      <c r="YA103" s="107"/>
      <c r="YB103" s="107"/>
      <c r="YC103" s="107"/>
      <c r="YD103" s="107"/>
      <c r="YE103" s="107"/>
      <c r="YF103" s="107"/>
      <c r="YG103" s="107"/>
      <c r="YH103" s="107"/>
      <c r="YI103" s="107"/>
      <c r="YJ103" s="107"/>
      <c r="YK103" s="107"/>
      <c r="YL103" s="107"/>
      <c r="YM103" s="107"/>
      <c r="YN103" s="107"/>
      <c r="YO103" s="107"/>
      <c r="YP103" s="107"/>
      <c r="YQ103" s="107"/>
      <c r="YR103" s="107"/>
      <c r="YS103" s="107"/>
      <c r="YT103" s="107"/>
      <c r="YU103" s="107"/>
      <c r="YV103" s="107"/>
      <c r="YW103" s="107"/>
      <c r="YX103" s="107"/>
      <c r="YY103" s="107"/>
      <c r="YZ103" s="107"/>
      <c r="ZA103" s="107"/>
      <c r="ZB103" s="107"/>
      <c r="ZC103" s="107"/>
      <c r="ZD103" s="107"/>
      <c r="ZE103" s="107"/>
      <c r="ZF103" s="107"/>
      <c r="ZG103" s="107"/>
      <c r="ZH103" s="107"/>
      <c r="ZI103" s="107"/>
      <c r="ZJ103" s="107"/>
      <c r="ZK103" s="107"/>
      <c r="ZL103" s="107"/>
      <c r="ZM103" s="107"/>
      <c r="ZN103" s="107"/>
      <c r="ZO103" s="107"/>
      <c r="ZP103" s="107"/>
      <c r="ZQ103" s="107"/>
      <c r="ZR103" s="107"/>
      <c r="ZS103" s="107"/>
      <c r="ZT103" s="107"/>
      <c r="ZU103" s="107"/>
      <c r="ZV103" s="107"/>
      <c r="ZW103" s="107"/>
      <c r="ZX103" s="107"/>
      <c r="ZY103" s="107"/>
      <c r="ZZ103" s="107"/>
      <c r="AAA103" s="107"/>
      <c r="AAB103" s="107"/>
      <c r="AAC103" s="107"/>
      <c r="AAD103" s="107"/>
      <c r="AAE103" s="107"/>
      <c r="AAF103" s="107"/>
      <c r="AAG103" s="107"/>
      <c r="AAH103" s="107"/>
      <c r="AAI103" s="107"/>
      <c r="AAJ103" s="107"/>
      <c r="AAK103" s="107"/>
      <c r="AAL103" s="107"/>
      <c r="AAM103" s="107"/>
      <c r="AAN103" s="107"/>
      <c r="AAO103" s="107"/>
      <c r="AAP103" s="107"/>
      <c r="AAQ103" s="107"/>
      <c r="AAR103" s="107"/>
      <c r="AAS103" s="107"/>
      <c r="AAT103" s="107"/>
      <c r="AAU103" s="107"/>
      <c r="AAV103" s="107"/>
      <c r="AAW103" s="107"/>
      <c r="AAX103" s="107"/>
      <c r="AAY103" s="107"/>
      <c r="AAZ103" s="107"/>
      <c r="ABA103" s="107"/>
      <c r="ABB103" s="107"/>
      <c r="ABC103" s="107"/>
      <c r="ABD103" s="107"/>
      <c r="ABE103" s="107"/>
      <c r="ABF103" s="107"/>
      <c r="ABG103" s="107"/>
      <c r="ABH103" s="107"/>
      <c r="ABI103" s="107"/>
      <c r="ABJ103" s="107"/>
      <c r="ABK103" s="107"/>
      <c r="ABL103" s="107"/>
      <c r="ABM103" s="107"/>
      <c r="ABN103" s="107"/>
      <c r="ABO103" s="107"/>
      <c r="ABP103" s="107"/>
    </row>
    <row r="104" spans="21:744" s="108" customFormat="1" ht="14" x14ac:dyDescent="0.15">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c r="LV104" s="107"/>
      <c r="LW104" s="107"/>
      <c r="LX104" s="107"/>
      <c r="LY104" s="107"/>
      <c r="LZ104" s="107"/>
      <c r="MA104" s="107"/>
      <c r="MB104" s="107"/>
      <c r="MC104" s="107"/>
      <c r="MD104" s="107"/>
      <c r="ME104" s="107"/>
      <c r="MF104" s="107"/>
      <c r="MG104" s="107"/>
      <c r="MH104" s="107"/>
      <c r="MI104" s="107"/>
      <c r="MJ104" s="107"/>
      <c r="MK104" s="107"/>
      <c r="ML104" s="107"/>
      <c r="MM104" s="107"/>
      <c r="MN104" s="107"/>
      <c r="MO104" s="107"/>
      <c r="MP104" s="107"/>
      <c r="MQ104" s="107"/>
      <c r="MR104" s="107"/>
      <c r="MS104" s="107"/>
      <c r="MT104" s="107"/>
      <c r="MU104" s="107"/>
      <c r="MV104" s="107"/>
      <c r="MW104" s="107"/>
      <c r="MX104" s="107"/>
      <c r="MY104" s="107"/>
      <c r="MZ104" s="107"/>
      <c r="NA104" s="107"/>
      <c r="NB104" s="107"/>
      <c r="NC104" s="107"/>
      <c r="ND104" s="107"/>
      <c r="NE104" s="107"/>
      <c r="NF104" s="107"/>
      <c r="NG104" s="107"/>
      <c r="NH104" s="107"/>
      <c r="NI104" s="107"/>
      <c r="NJ104" s="107"/>
      <c r="NK104" s="107"/>
      <c r="NL104" s="107"/>
      <c r="NM104" s="107"/>
      <c r="NN104" s="107"/>
      <c r="NO104" s="107"/>
      <c r="NP104" s="107"/>
      <c r="NQ104" s="107"/>
      <c r="NR104" s="107"/>
      <c r="NS104" s="107"/>
      <c r="NT104" s="107"/>
      <c r="NU104" s="107"/>
      <c r="NV104" s="107"/>
      <c r="NW104" s="107"/>
      <c r="NX104" s="107"/>
      <c r="NY104" s="107"/>
      <c r="NZ104" s="107"/>
      <c r="OA104" s="107"/>
      <c r="OB104" s="107"/>
      <c r="OC104" s="107"/>
      <c r="OD104" s="107"/>
      <c r="OE104" s="107"/>
      <c r="OF104" s="107"/>
      <c r="OG104" s="107"/>
      <c r="OH104" s="107"/>
      <c r="OI104" s="107"/>
      <c r="OJ104" s="107"/>
      <c r="OK104" s="107"/>
      <c r="OL104" s="107"/>
      <c r="OM104" s="107"/>
      <c r="ON104" s="107"/>
      <c r="OO104" s="107"/>
      <c r="OP104" s="107"/>
      <c r="OQ104" s="107"/>
      <c r="OR104" s="107"/>
      <c r="OS104" s="107"/>
      <c r="OT104" s="107"/>
      <c r="OU104" s="107"/>
      <c r="OV104" s="107"/>
      <c r="OW104" s="107"/>
      <c r="OX104" s="107"/>
      <c r="OY104" s="107"/>
      <c r="OZ104" s="107"/>
      <c r="PA104" s="107"/>
      <c r="PB104" s="107"/>
      <c r="PC104" s="107"/>
      <c r="PD104" s="107"/>
      <c r="PE104" s="107"/>
      <c r="PF104" s="107"/>
      <c r="PG104" s="107"/>
      <c r="PH104" s="107"/>
      <c r="PI104" s="107"/>
      <c r="PJ104" s="107"/>
      <c r="PK104" s="107"/>
      <c r="PL104" s="107"/>
      <c r="PM104" s="107"/>
      <c r="PN104" s="107"/>
      <c r="PO104" s="107"/>
      <c r="PP104" s="107"/>
      <c r="PQ104" s="107"/>
      <c r="PR104" s="107"/>
      <c r="PS104" s="107"/>
      <c r="PT104" s="107"/>
      <c r="PU104" s="107"/>
      <c r="PV104" s="107"/>
      <c r="PW104" s="107"/>
      <c r="PX104" s="107"/>
      <c r="PY104" s="107"/>
      <c r="PZ104" s="107"/>
      <c r="QA104" s="107"/>
      <c r="QB104" s="107"/>
      <c r="QC104" s="107"/>
      <c r="QD104" s="107"/>
      <c r="QE104" s="107"/>
      <c r="QF104" s="107"/>
      <c r="QG104" s="107"/>
      <c r="QH104" s="107"/>
      <c r="QI104" s="107"/>
      <c r="QJ104" s="107"/>
      <c r="QK104" s="107"/>
      <c r="QL104" s="107"/>
      <c r="QM104" s="107"/>
      <c r="QN104" s="107"/>
      <c r="QO104" s="107"/>
      <c r="QP104" s="107"/>
      <c r="QQ104" s="107"/>
      <c r="QR104" s="107"/>
      <c r="QS104" s="107"/>
      <c r="QT104" s="107"/>
      <c r="QU104" s="107"/>
      <c r="QV104" s="107"/>
      <c r="QW104" s="107"/>
      <c r="QX104" s="107"/>
      <c r="QY104" s="107"/>
      <c r="QZ104" s="107"/>
      <c r="RA104" s="107"/>
      <c r="RB104" s="107"/>
      <c r="RC104" s="107"/>
      <c r="RD104" s="107"/>
      <c r="RE104" s="107"/>
      <c r="RF104" s="107"/>
      <c r="RG104" s="107"/>
      <c r="RH104" s="107"/>
      <c r="RI104" s="107"/>
      <c r="RJ104" s="107"/>
      <c r="RK104" s="107"/>
      <c r="RL104" s="107"/>
      <c r="RM104" s="107"/>
      <c r="RN104" s="107"/>
      <c r="RO104" s="107"/>
      <c r="RP104" s="107"/>
      <c r="RQ104" s="107"/>
      <c r="RR104" s="107"/>
      <c r="RS104" s="107"/>
      <c r="RT104" s="107"/>
      <c r="RU104" s="107"/>
      <c r="RV104" s="107"/>
      <c r="RW104" s="107"/>
      <c r="RX104" s="107"/>
      <c r="RY104" s="107"/>
      <c r="RZ104" s="107"/>
      <c r="SA104" s="107"/>
      <c r="SB104" s="107"/>
      <c r="SC104" s="107"/>
      <c r="SD104" s="107"/>
      <c r="SE104" s="107"/>
      <c r="SF104" s="107"/>
      <c r="SG104" s="107"/>
      <c r="SH104" s="107"/>
      <c r="SI104" s="107"/>
      <c r="SJ104" s="107"/>
      <c r="SK104" s="107"/>
      <c r="SL104" s="107"/>
      <c r="SM104" s="107"/>
      <c r="SN104" s="107"/>
      <c r="SO104" s="107"/>
      <c r="SP104" s="107"/>
      <c r="SQ104" s="107"/>
      <c r="SR104" s="107"/>
      <c r="SS104" s="107"/>
      <c r="ST104" s="107"/>
      <c r="SU104" s="107"/>
      <c r="SV104" s="107"/>
      <c r="SW104" s="107"/>
      <c r="SX104" s="107"/>
      <c r="SY104" s="107"/>
      <c r="SZ104" s="107"/>
      <c r="TA104" s="107"/>
      <c r="TB104" s="107"/>
      <c r="TC104" s="107"/>
      <c r="TD104" s="107"/>
      <c r="TE104" s="107"/>
      <c r="TF104" s="107"/>
      <c r="TG104" s="107"/>
      <c r="TH104" s="107"/>
      <c r="TI104" s="107"/>
      <c r="TJ104" s="107"/>
      <c r="TK104" s="107"/>
      <c r="TL104" s="107"/>
      <c r="TM104" s="107"/>
      <c r="TN104" s="107"/>
      <c r="TO104" s="107"/>
      <c r="TP104" s="107"/>
      <c r="TQ104" s="107"/>
      <c r="TR104" s="107"/>
      <c r="TS104" s="107"/>
      <c r="TT104" s="107"/>
      <c r="TU104" s="107"/>
      <c r="TV104" s="107"/>
      <c r="TW104" s="107"/>
      <c r="TX104" s="107"/>
      <c r="TY104" s="107"/>
      <c r="TZ104" s="107"/>
      <c r="UA104" s="107"/>
      <c r="UB104" s="107"/>
      <c r="UC104" s="107"/>
      <c r="UD104" s="107"/>
      <c r="UE104" s="107"/>
      <c r="UF104" s="107"/>
      <c r="UG104" s="107"/>
      <c r="UH104" s="107"/>
      <c r="UI104" s="107"/>
      <c r="UJ104" s="107"/>
      <c r="UK104" s="107"/>
      <c r="UL104" s="107"/>
      <c r="UM104" s="107"/>
      <c r="UN104" s="107"/>
      <c r="UO104" s="107"/>
      <c r="UP104" s="107"/>
      <c r="UQ104" s="107"/>
      <c r="UR104" s="107"/>
      <c r="US104" s="107"/>
      <c r="UT104" s="107"/>
      <c r="UU104" s="107"/>
      <c r="UV104" s="107"/>
      <c r="UW104" s="107"/>
      <c r="UX104" s="107"/>
      <c r="UY104" s="107"/>
      <c r="UZ104" s="107"/>
      <c r="VA104" s="107"/>
      <c r="VB104" s="107"/>
      <c r="VC104" s="107"/>
      <c r="VD104" s="107"/>
      <c r="VE104" s="107"/>
      <c r="VF104" s="107"/>
      <c r="VG104" s="107"/>
      <c r="VH104" s="107"/>
      <c r="VI104" s="107"/>
      <c r="VJ104" s="107"/>
      <c r="VK104" s="107"/>
      <c r="VL104" s="107"/>
      <c r="VM104" s="107"/>
      <c r="VN104" s="107"/>
      <c r="VO104" s="107"/>
      <c r="VP104" s="107"/>
      <c r="VQ104" s="107"/>
      <c r="VR104" s="107"/>
      <c r="VS104" s="107"/>
      <c r="VT104" s="107"/>
      <c r="VU104" s="107"/>
      <c r="VV104" s="107"/>
      <c r="VW104" s="107"/>
      <c r="VX104" s="107"/>
      <c r="VY104" s="107"/>
      <c r="VZ104" s="107"/>
      <c r="WA104" s="107"/>
      <c r="WB104" s="107"/>
      <c r="WC104" s="107"/>
      <c r="WD104" s="107"/>
      <c r="WE104" s="107"/>
      <c r="WF104" s="107"/>
      <c r="WG104" s="107"/>
      <c r="WH104" s="107"/>
      <c r="WI104" s="107"/>
      <c r="WJ104" s="107"/>
      <c r="WK104" s="107"/>
      <c r="WL104" s="107"/>
      <c r="WM104" s="107"/>
      <c r="WN104" s="107"/>
      <c r="WO104" s="107"/>
      <c r="WP104" s="107"/>
      <c r="WQ104" s="107"/>
      <c r="WR104" s="107"/>
      <c r="WS104" s="107"/>
      <c r="WT104" s="107"/>
      <c r="WU104" s="107"/>
      <c r="WV104" s="107"/>
      <c r="WW104" s="107"/>
      <c r="WX104" s="107"/>
      <c r="WY104" s="107"/>
      <c r="WZ104" s="107"/>
      <c r="XA104" s="107"/>
      <c r="XB104" s="107"/>
      <c r="XC104" s="107"/>
      <c r="XD104" s="107"/>
      <c r="XE104" s="107"/>
      <c r="XF104" s="107"/>
      <c r="XG104" s="107"/>
      <c r="XH104" s="107"/>
      <c r="XI104" s="107"/>
      <c r="XJ104" s="107"/>
      <c r="XK104" s="107"/>
      <c r="XL104" s="107"/>
      <c r="XM104" s="107"/>
      <c r="XN104" s="107"/>
      <c r="XO104" s="107"/>
      <c r="XP104" s="107"/>
      <c r="XQ104" s="107"/>
      <c r="XR104" s="107"/>
      <c r="XS104" s="107"/>
      <c r="XT104" s="107"/>
      <c r="XU104" s="107"/>
      <c r="XV104" s="107"/>
      <c r="XW104" s="107"/>
      <c r="XX104" s="107"/>
      <c r="XY104" s="107"/>
      <c r="XZ104" s="107"/>
      <c r="YA104" s="107"/>
      <c r="YB104" s="107"/>
      <c r="YC104" s="107"/>
      <c r="YD104" s="107"/>
      <c r="YE104" s="107"/>
      <c r="YF104" s="107"/>
      <c r="YG104" s="107"/>
      <c r="YH104" s="107"/>
      <c r="YI104" s="107"/>
      <c r="YJ104" s="107"/>
      <c r="YK104" s="107"/>
      <c r="YL104" s="107"/>
      <c r="YM104" s="107"/>
      <c r="YN104" s="107"/>
      <c r="YO104" s="107"/>
      <c r="YP104" s="107"/>
      <c r="YQ104" s="107"/>
      <c r="YR104" s="107"/>
      <c r="YS104" s="107"/>
      <c r="YT104" s="107"/>
      <c r="YU104" s="107"/>
      <c r="YV104" s="107"/>
      <c r="YW104" s="107"/>
      <c r="YX104" s="107"/>
      <c r="YY104" s="107"/>
      <c r="YZ104" s="107"/>
      <c r="ZA104" s="107"/>
      <c r="ZB104" s="107"/>
      <c r="ZC104" s="107"/>
      <c r="ZD104" s="107"/>
      <c r="ZE104" s="107"/>
      <c r="ZF104" s="107"/>
      <c r="ZG104" s="107"/>
      <c r="ZH104" s="107"/>
      <c r="ZI104" s="107"/>
      <c r="ZJ104" s="107"/>
      <c r="ZK104" s="107"/>
      <c r="ZL104" s="107"/>
      <c r="ZM104" s="107"/>
      <c r="ZN104" s="107"/>
      <c r="ZO104" s="107"/>
      <c r="ZP104" s="107"/>
      <c r="ZQ104" s="107"/>
      <c r="ZR104" s="107"/>
      <c r="ZS104" s="107"/>
      <c r="ZT104" s="107"/>
      <c r="ZU104" s="107"/>
      <c r="ZV104" s="107"/>
      <c r="ZW104" s="107"/>
      <c r="ZX104" s="107"/>
      <c r="ZY104" s="107"/>
      <c r="ZZ104" s="107"/>
      <c r="AAA104" s="107"/>
      <c r="AAB104" s="107"/>
      <c r="AAC104" s="107"/>
      <c r="AAD104" s="107"/>
      <c r="AAE104" s="107"/>
      <c r="AAF104" s="107"/>
      <c r="AAG104" s="107"/>
      <c r="AAH104" s="107"/>
      <c r="AAI104" s="107"/>
      <c r="AAJ104" s="107"/>
      <c r="AAK104" s="107"/>
      <c r="AAL104" s="107"/>
      <c r="AAM104" s="107"/>
      <c r="AAN104" s="107"/>
      <c r="AAO104" s="107"/>
      <c r="AAP104" s="107"/>
      <c r="AAQ104" s="107"/>
      <c r="AAR104" s="107"/>
      <c r="AAS104" s="107"/>
      <c r="AAT104" s="107"/>
      <c r="AAU104" s="107"/>
      <c r="AAV104" s="107"/>
      <c r="AAW104" s="107"/>
      <c r="AAX104" s="107"/>
      <c r="AAY104" s="107"/>
      <c r="AAZ104" s="107"/>
      <c r="ABA104" s="107"/>
      <c r="ABB104" s="107"/>
      <c r="ABC104" s="107"/>
      <c r="ABD104" s="107"/>
      <c r="ABE104" s="107"/>
      <c r="ABF104" s="107"/>
      <c r="ABG104" s="107"/>
      <c r="ABH104" s="107"/>
      <c r="ABI104" s="107"/>
      <c r="ABJ104" s="107"/>
      <c r="ABK104" s="107"/>
      <c r="ABL104" s="107"/>
      <c r="ABM104" s="107"/>
      <c r="ABN104" s="107"/>
      <c r="ABO104" s="107"/>
      <c r="ABP104" s="107"/>
    </row>
    <row r="105" spans="21:744" s="108" customFormat="1" ht="14" x14ac:dyDescent="0.15">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c r="LV105" s="107"/>
      <c r="LW105" s="107"/>
      <c r="LX105" s="107"/>
      <c r="LY105" s="107"/>
      <c r="LZ105" s="107"/>
      <c r="MA105" s="107"/>
      <c r="MB105" s="107"/>
      <c r="MC105" s="107"/>
      <c r="MD105" s="107"/>
      <c r="ME105" s="107"/>
      <c r="MF105" s="107"/>
      <c r="MG105" s="107"/>
      <c r="MH105" s="107"/>
      <c r="MI105" s="107"/>
      <c r="MJ105" s="107"/>
      <c r="MK105" s="107"/>
      <c r="ML105" s="107"/>
      <c r="MM105" s="107"/>
      <c r="MN105" s="107"/>
      <c r="MO105" s="107"/>
      <c r="MP105" s="107"/>
      <c r="MQ105" s="107"/>
      <c r="MR105" s="107"/>
      <c r="MS105" s="107"/>
      <c r="MT105" s="107"/>
      <c r="MU105" s="107"/>
      <c r="MV105" s="107"/>
      <c r="MW105" s="107"/>
      <c r="MX105" s="107"/>
      <c r="MY105" s="107"/>
      <c r="MZ105" s="107"/>
      <c r="NA105" s="107"/>
      <c r="NB105" s="107"/>
      <c r="NC105" s="107"/>
      <c r="ND105" s="107"/>
      <c r="NE105" s="107"/>
      <c r="NF105" s="107"/>
      <c r="NG105" s="107"/>
      <c r="NH105" s="107"/>
      <c r="NI105" s="107"/>
      <c r="NJ105" s="107"/>
      <c r="NK105" s="107"/>
      <c r="NL105" s="107"/>
      <c r="NM105" s="107"/>
      <c r="NN105" s="107"/>
      <c r="NO105" s="107"/>
      <c r="NP105" s="107"/>
      <c r="NQ105" s="107"/>
      <c r="NR105" s="107"/>
      <c r="NS105" s="107"/>
      <c r="NT105" s="107"/>
      <c r="NU105" s="107"/>
      <c r="NV105" s="107"/>
      <c r="NW105" s="107"/>
      <c r="NX105" s="107"/>
      <c r="NY105" s="107"/>
      <c r="NZ105" s="107"/>
      <c r="OA105" s="107"/>
      <c r="OB105" s="107"/>
      <c r="OC105" s="107"/>
      <c r="OD105" s="107"/>
      <c r="OE105" s="107"/>
      <c r="OF105" s="107"/>
      <c r="OG105" s="107"/>
      <c r="OH105" s="107"/>
      <c r="OI105" s="107"/>
      <c r="OJ105" s="107"/>
      <c r="OK105" s="107"/>
      <c r="OL105" s="107"/>
      <c r="OM105" s="107"/>
      <c r="ON105" s="107"/>
      <c r="OO105" s="107"/>
      <c r="OP105" s="107"/>
      <c r="OQ105" s="107"/>
      <c r="OR105" s="107"/>
      <c r="OS105" s="107"/>
      <c r="OT105" s="107"/>
      <c r="OU105" s="107"/>
      <c r="OV105" s="107"/>
      <c r="OW105" s="107"/>
      <c r="OX105" s="107"/>
      <c r="OY105" s="107"/>
      <c r="OZ105" s="107"/>
      <c r="PA105" s="107"/>
      <c r="PB105" s="107"/>
      <c r="PC105" s="107"/>
      <c r="PD105" s="107"/>
      <c r="PE105" s="107"/>
      <c r="PF105" s="107"/>
      <c r="PG105" s="107"/>
      <c r="PH105" s="107"/>
      <c r="PI105" s="107"/>
      <c r="PJ105" s="107"/>
      <c r="PK105" s="107"/>
      <c r="PL105" s="107"/>
      <c r="PM105" s="107"/>
      <c r="PN105" s="107"/>
      <c r="PO105" s="107"/>
      <c r="PP105" s="107"/>
      <c r="PQ105" s="107"/>
      <c r="PR105" s="107"/>
      <c r="PS105" s="107"/>
      <c r="PT105" s="107"/>
      <c r="PU105" s="107"/>
      <c r="PV105" s="107"/>
      <c r="PW105" s="107"/>
      <c r="PX105" s="107"/>
      <c r="PY105" s="107"/>
      <c r="PZ105" s="107"/>
      <c r="QA105" s="107"/>
      <c r="QB105" s="107"/>
      <c r="QC105" s="107"/>
      <c r="QD105" s="107"/>
      <c r="QE105" s="107"/>
      <c r="QF105" s="107"/>
      <c r="QG105" s="107"/>
      <c r="QH105" s="107"/>
      <c r="QI105" s="107"/>
      <c r="QJ105" s="107"/>
      <c r="QK105" s="107"/>
      <c r="QL105" s="107"/>
      <c r="QM105" s="107"/>
      <c r="QN105" s="107"/>
      <c r="QO105" s="107"/>
      <c r="QP105" s="107"/>
      <c r="QQ105" s="107"/>
      <c r="QR105" s="107"/>
      <c r="QS105" s="107"/>
      <c r="QT105" s="107"/>
      <c r="QU105" s="107"/>
      <c r="QV105" s="107"/>
      <c r="QW105" s="107"/>
      <c r="QX105" s="107"/>
      <c r="QY105" s="107"/>
      <c r="QZ105" s="107"/>
      <c r="RA105" s="107"/>
      <c r="RB105" s="107"/>
      <c r="RC105" s="107"/>
      <c r="RD105" s="107"/>
      <c r="RE105" s="107"/>
      <c r="RF105" s="107"/>
      <c r="RG105" s="107"/>
      <c r="RH105" s="107"/>
      <c r="RI105" s="107"/>
      <c r="RJ105" s="107"/>
      <c r="RK105" s="107"/>
      <c r="RL105" s="107"/>
      <c r="RM105" s="107"/>
      <c r="RN105" s="107"/>
      <c r="RO105" s="107"/>
      <c r="RP105" s="107"/>
      <c r="RQ105" s="107"/>
      <c r="RR105" s="107"/>
      <c r="RS105" s="107"/>
      <c r="RT105" s="107"/>
      <c r="RU105" s="107"/>
      <c r="RV105" s="107"/>
      <c r="RW105" s="107"/>
      <c r="RX105" s="107"/>
      <c r="RY105" s="107"/>
      <c r="RZ105" s="107"/>
      <c r="SA105" s="107"/>
      <c r="SB105" s="107"/>
      <c r="SC105" s="107"/>
      <c r="SD105" s="107"/>
      <c r="SE105" s="107"/>
      <c r="SF105" s="107"/>
      <c r="SG105" s="107"/>
      <c r="SH105" s="107"/>
      <c r="SI105" s="107"/>
      <c r="SJ105" s="107"/>
      <c r="SK105" s="107"/>
      <c r="SL105" s="107"/>
      <c r="SM105" s="107"/>
      <c r="SN105" s="107"/>
      <c r="SO105" s="107"/>
      <c r="SP105" s="107"/>
      <c r="SQ105" s="107"/>
      <c r="SR105" s="107"/>
      <c r="SS105" s="107"/>
      <c r="ST105" s="107"/>
      <c r="SU105" s="107"/>
      <c r="SV105" s="107"/>
      <c r="SW105" s="107"/>
      <c r="SX105" s="107"/>
      <c r="SY105" s="107"/>
      <c r="SZ105" s="107"/>
      <c r="TA105" s="107"/>
      <c r="TB105" s="107"/>
      <c r="TC105" s="107"/>
      <c r="TD105" s="107"/>
      <c r="TE105" s="107"/>
      <c r="TF105" s="107"/>
      <c r="TG105" s="107"/>
      <c r="TH105" s="107"/>
      <c r="TI105" s="107"/>
      <c r="TJ105" s="107"/>
      <c r="TK105" s="107"/>
      <c r="TL105" s="107"/>
      <c r="TM105" s="107"/>
      <c r="TN105" s="107"/>
      <c r="TO105" s="107"/>
      <c r="TP105" s="107"/>
      <c r="TQ105" s="107"/>
      <c r="TR105" s="107"/>
      <c r="TS105" s="107"/>
      <c r="TT105" s="107"/>
      <c r="TU105" s="107"/>
      <c r="TV105" s="107"/>
      <c r="TW105" s="107"/>
      <c r="TX105" s="107"/>
      <c r="TY105" s="107"/>
      <c r="TZ105" s="107"/>
      <c r="UA105" s="107"/>
      <c r="UB105" s="107"/>
      <c r="UC105" s="107"/>
      <c r="UD105" s="107"/>
      <c r="UE105" s="107"/>
      <c r="UF105" s="107"/>
      <c r="UG105" s="107"/>
      <c r="UH105" s="107"/>
      <c r="UI105" s="107"/>
      <c r="UJ105" s="107"/>
      <c r="UK105" s="107"/>
      <c r="UL105" s="107"/>
      <c r="UM105" s="107"/>
      <c r="UN105" s="107"/>
      <c r="UO105" s="107"/>
      <c r="UP105" s="107"/>
      <c r="UQ105" s="107"/>
      <c r="UR105" s="107"/>
      <c r="US105" s="107"/>
      <c r="UT105" s="107"/>
      <c r="UU105" s="107"/>
      <c r="UV105" s="107"/>
      <c r="UW105" s="107"/>
      <c r="UX105" s="107"/>
      <c r="UY105" s="107"/>
      <c r="UZ105" s="107"/>
      <c r="VA105" s="107"/>
      <c r="VB105" s="107"/>
      <c r="VC105" s="107"/>
      <c r="VD105" s="107"/>
      <c r="VE105" s="107"/>
      <c r="VF105" s="107"/>
      <c r="VG105" s="107"/>
      <c r="VH105" s="107"/>
      <c r="VI105" s="107"/>
      <c r="VJ105" s="107"/>
      <c r="VK105" s="107"/>
      <c r="VL105" s="107"/>
      <c r="VM105" s="107"/>
      <c r="VN105" s="107"/>
      <c r="VO105" s="107"/>
      <c r="VP105" s="107"/>
      <c r="VQ105" s="107"/>
      <c r="VR105" s="107"/>
      <c r="VS105" s="107"/>
      <c r="VT105" s="107"/>
      <c r="VU105" s="107"/>
      <c r="VV105" s="107"/>
      <c r="VW105" s="107"/>
      <c r="VX105" s="107"/>
      <c r="VY105" s="107"/>
      <c r="VZ105" s="107"/>
      <c r="WA105" s="107"/>
      <c r="WB105" s="107"/>
      <c r="WC105" s="107"/>
      <c r="WD105" s="107"/>
      <c r="WE105" s="107"/>
      <c r="WF105" s="107"/>
      <c r="WG105" s="107"/>
      <c r="WH105" s="107"/>
      <c r="WI105" s="107"/>
      <c r="WJ105" s="107"/>
      <c r="WK105" s="107"/>
      <c r="WL105" s="107"/>
      <c r="WM105" s="107"/>
      <c r="WN105" s="107"/>
      <c r="WO105" s="107"/>
      <c r="WP105" s="107"/>
      <c r="WQ105" s="107"/>
      <c r="WR105" s="107"/>
      <c r="WS105" s="107"/>
      <c r="WT105" s="107"/>
      <c r="WU105" s="107"/>
      <c r="WV105" s="107"/>
      <c r="WW105" s="107"/>
      <c r="WX105" s="107"/>
      <c r="WY105" s="107"/>
      <c r="WZ105" s="107"/>
      <c r="XA105" s="107"/>
      <c r="XB105" s="107"/>
      <c r="XC105" s="107"/>
      <c r="XD105" s="107"/>
      <c r="XE105" s="107"/>
      <c r="XF105" s="107"/>
      <c r="XG105" s="107"/>
      <c r="XH105" s="107"/>
      <c r="XI105" s="107"/>
      <c r="XJ105" s="107"/>
      <c r="XK105" s="107"/>
      <c r="XL105" s="107"/>
      <c r="XM105" s="107"/>
      <c r="XN105" s="107"/>
      <c r="XO105" s="107"/>
      <c r="XP105" s="107"/>
      <c r="XQ105" s="107"/>
      <c r="XR105" s="107"/>
      <c r="XS105" s="107"/>
      <c r="XT105" s="107"/>
      <c r="XU105" s="107"/>
      <c r="XV105" s="107"/>
      <c r="XW105" s="107"/>
      <c r="XX105" s="107"/>
      <c r="XY105" s="107"/>
      <c r="XZ105" s="107"/>
      <c r="YA105" s="107"/>
      <c r="YB105" s="107"/>
      <c r="YC105" s="107"/>
      <c r="YD105" s="107"/>
      <c r="YE105" s="107"/>
      <c r="YF105" s="107"/>
      <c r="YG105" s="107"/>
      <c r="YH105" s="107"/>
      <c r="YI105" s="107"/>
      <c r="YJ105" s="107"/>
      <c r="YK105" s="107"/>
      <c r="YL105" s="107"/>
      <c r="YM105" s="107"/>
      <c r="YN105" s="107"/>
      <c r="YO105" s="107"/>
      <c r="YP105" s="107"/>
      <c r="YQ105" s="107"/>
      <c r="YR105" s="107"/>
      <c r="YS105" s="107"/>
      <c r="YT105" s="107"/>
      <c r="YU105" s="107"/>
      <c r="YV105" s="107"/>
      <c r="YW105" s="107"/>
      <c r="YX105" s="107"/>
      <c r="YY105" s="107"/>
      <c r="YZ105" s="107"/>
      <c r="ZA105" s="107"/>
      <c r="ZB105" s="107"/>
      <c r="ZC105" s="107"/>
      <c r="ZD105" s="107"/>
      <c r="ZE105" s="107"/>
      <c r="ZF105" s="107"/>
      <c r="ZG105" s="107"/>
      <c r="ZH105" s="107"/>
      <c r="ZI105" s="107"/>
      <c r="ZJ105" s="107"/>
      <c r="ZK105" s="107"/>
      <c r="ZL105" s="107"/>
      <c r="ZM105" s="107"/>
      <c r="ZN105" s="107"/>
      <c r="ZO105" s="107"/>
      <c r="ZP105" s="107"/>
      <c r="ZQ105" s="107"/>
      <c r="ZR105" s="107"/>
      <c r="ZS105" s="107"/>
      <c r="ZT105" s="107"/>
      <c r="ZU105" s="107"/>
      <c r="ZV105" s="107"/>
      <c r="ZW105" s="107"/>
      <c r="ZX105" s="107"/>
      <c r="ZY105" s="107"/>
      <c r="ZZ105" s="107"/>
      <c r="AAA105" s="107"/>
      <c r="AAB105" s="107"/>
      <c r="AAC105" s="107"/>
      <c r="AAD105" s="107"/>
      <c r="AAE105" s="107"/>
      <c r="AAF105" s="107"/>
      <c r="AAG105" s="107"/>
      <c r="AAH105" s="107"/>
      <c r="AAI105" s="107"/>
      <c r="AAJ105" s="107"/>
      <c r="AAK105" s="107"/>
      <c r="AAL105" s="107"/>
      <c r="AAM105" s="107"/>
      <c r="AAN105" s="107"/>
      <c r="AAO105" s="107"/>
      <c r="AAP105" s="107"/>
      <c r="AAQ105" s="107"/>
      <c r="AAR105" s="107"/>
      <c r="AAS105" s="107"/>
      <c r="AAT105" s="107"/>
      <c r="AAU105" s="107"/>
      <c r="AAV105" s="107"/>
      <c r="AAW105" s="107"/>
      <c r="AAX105" s="107"/>
      <c r="AAY105" s="107"/>
      <c r="AAZ105" s="107"/>
      <c r="ABA105" s="107"/>
      <c r="ABB105" s="107"/>
      <c r="ABC105" s="107"/>
      <c r="ABD105" s="107"/>
      <c r="ABE105" s="107"/>
      <c r="ABF105" s="107"/>
      <c r="ABG105" s="107"/>
      <c r="ABH105" s="107"/>
      <c r="ABI105" s="107"/>
      <c r="ABJ105" s="107"/>
      <c r="ABK105" s="107"/>
      <c r="ABL105" s="107"/>
      <c r="ABM105" s="107"/>
      <c r="ABN105" s="107"/>
      <c r="ABO105" s="107"/>
      <c r="ABP105" s="107"/>
    </row>
    <row r="106" spans="21:744" s="108" customFormat="1" ht="14" x14ac:dyDescent="0.15">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c r="LV106" s="107"/>
      <c r="LW106" s="107"/>
      <c r="LX106" s="107"/>
      <c r="LY106" s="107"/>
      <c r="LZ106" s="107"/>
      <c r="MA106" s="107"/>
      <c r="MB106" s="107"/>
      <c r="MC106" s="107"/>
      <c r="MD106" s="107"/>
      <c r="ME106" s="107"/>
      <c r="MF106" s="107"/>
      <c r="MG106" s="107"/>
      <c r="MH106" s="107"/>
      <c r="MI106" s="107"/>
      <c r="MJ106" s="107"/>
      <c r="MK106" s="107"/>
      <c r="ML106" s="107"/>
      <c r="MM106" s="107"/>
      <c r="MN106" s="107"/>
      <c r="MO106" s="107"/>
      <c r="MP106" s="107"/>
      <c r="MQ106" s="107"/>
      <c r="MR106" s="107"/>
      <c r="MS106" s="107"/>
      <c r="MT106" s="107"/>
      <c r="MU106" s="107"/>
      <c r="MV106" s="107"/>
      <c r="MW106" s="107"/>
      <c r="MX106" s="107"/>
      <c r="MY106" s="107"/>
      <c r="MZ106" s="107"/>
      <c r="NA106" s="107"/>
      <c r="NB106" s="107"/>
      <c r="NC106" s="107"/>
      <c r="ND106" s="107"/>
      <c r="NE106" s="107"/>
      <c r="NF106" s="107"/>
      <c r="NG106" s="107"/>
      <c r="NH106" s="107"/>
      <c r="NI106" s="107"/>
      <c r="NJ106" s="107"/>
      <c r="NK106" s="107"/>
      <c r="NL106" s="107"/>
      <c r="NM106" s="107"/>
      <c r="NN106" s="107"/>
      <c r="NO106" s="107"/>
      <c r="NP106" s="107"/>
      <c r="NQ106" s="107"/>
      <c r="NR106" s="107"/>
      <c r="NS106" s="107"/>
      <c r="NT106" s="107"/>
      <c r="NU106" s="107"/>
      <c r="NV106" s="107"/>
      <c r="NW106" s="107"/>
      <c r="NX106" s="107"/>
      <c r="NY106" s="107"/>
      <c r="NZ106" s="107"/>
      <c r="OA106" s="107"/>
      <c r="OB106" s="107"/>
      <c r="OC106" s="107"/>
      <c r="OD106" s="107"/>
      <c r="OE106" s="107"/>
      <c r="OF106" s="107"/>
      <c r="OG106" s="107"/>
      <c r="OH106" s="107"/>
      <c r="OI106" s="107"/>
      <c r="OJ106" s="107"/>
      <c r="OK106" s="107"/>
      <c r="OL106" s="107"/>
      <c r="OM106" s="107"/>
      <c r="ON106" s="107"/>
      <c r="OO106" s="107"/>
      <c r="OP106" s="107"/>
      <c r="OQ106" s="107"/>
      <c r="OR106" s="107"/>
      <c r="OS106" s="107"/>
      <c r="OT106" s="107"/>
      <c r="OU106" s="107"/>
      <c r="OV106" s="107"/>
      <c r="OW106" s="107"/>
      <c r="OX106" s="107"/>
      <c r="OY106" s="107"/>
      <c r="OZ106" s="107"/>
      <c r="PA106" s="107"/>
      <c r="PB106" s="107"/>
      <c r="PC106" s="107"/>
      <c r="PD106" s="107"/>
      <c r="PE106" s="107"/>
      <c r="PF106" s="107"/>
      <c r="PG106" s="107"/>
      <c r="PH106" s="107"/>
      <c r="PI106" s="107"/>
      <c r="PJ106" s="107"/>
      <c r="PK106" s="107"/>
      <c r="PL106" s="107"/>
      <c r="PM106" s="107"/>
      <c r="PN106" s="107"/>
      <c r="PO106" s="107"/>
      <c r="PP106" s="107"/>
      <c r="PQ106" s="107"/>
      <c r="PR106" s="107"/>
      <c r="PS106" s="107"/>
      <c r="PT106" s="107"/>
      <c r="PU106" s="107"/>
      <c r="PV106" s="107"/>
      <c r="PW106" s="107"/>
      <c r="PX106" s="107"/>
      <c r="PY106" s="107"/>
      <c r="PZ106" s="107"/>
      <c r="QA106" s="107"/>
      <c r="QB106" s="107"/>
      <c r="QC106" s="107"/>
      <c r="QD106" s="107"/>
      <c r="QE106" s="107"/>
      <c r="QF106" s="107"/>
      <c r="QG106" s="107"/>
      <c r="QH106" s="107"/>
      <c r="QI106" s="107"/>
      <c r="QJ106" s="107"/>
      <c r="QK106" s="107"/>
      <c r="QL106" s="107"/>
      <c r="QM106" s="107"/>
      <c r="QN106" s="107"/>
      <c r="QO106" s="107"/>
      <c r="QP106" s="107"/>
      <c r="QQ106" s="107"/>
      <c r="QR106" s="107"/>
      <c r="QS106" s="107"/>
      <c r="QT106" s="107"/>
      <c r="QU106" s="107"/>
      <c r="QV106" s="107"/>
      <c r="QW106" s="107"/>
      <c r="QX106" s="107"/>
      <c r="QY106" s="107"/>
      <c r="QZ106" s="107"/>
      <c r="RA106" s="107"/>
      <c r="RB106" s="107"/>
      <c r="RC106" s="107"/>
      <c r="RD106" s="107"/>
      <c r="RE106" s="107"/>
      <c r="RF106" s="107"/>
      <c r="RG106" s="107"/>
      <c r="RH106" s="107"/>
      <c r="RI106" s="107"/>
      <c r="RJ106" s="107"/>
      <c r="RK106" s="107"/>
      <c r="RL106" s="107"/>
      <c r="RM106" s="107"/>
      <c r="RN106" s="107"/>
      <c r="RO106" s="107"/>
      <c r="RP106" s="107"/>
      <c r="RQ106" s="107"/>
      <c r="RR106" s="107"/>
      <c r="RS106" s="107"/>
      <c r="RT106" s="107"/>
      <c r="RU106" s="107"/>
      <c r="RV106" s="107"/>
      <c r="RW106" s="107"/>
      <c r="RX106" s="107"/>
      <c r="RY106" s="107"/>
      <c r="RZ106" s="107"/>
      <c r="SA106" s="107"/>
      <c r="SB106" s="107"/>
      <c r="SC106" s="107"/>
      <c r="SD106" s="107"/>
      <c r="SE106" s="107"/>
      <c r="SF106" s="107"/>
      <c r="SG106" s="107"/>
      <c r="SH106" s="107"/>
      <c r="SI106" s="107"/>
      <c r="SJ106" s="107"/>
      <c r="SK106" s="107"/>
      <c r="SL106" s="107"/>
      <c r="SM106" s="107"/>
      <c r="SN106" s="107"/>
      <c r="SO106" s="107"/>
      <c r="SP106" s="107"/>
      <c r="SQ106" s="107"/>
      <c r="SR106" s="107"/>
      <c r="SS106" s="107"/>
      <c r="ST106" s="107"/>
      <c r="SU106" s="107"/>
      <c r="SV106" s="107"/>
      <c r="SW106" s="107"/>
      <c r="SX106" s="107"/>
      <c r="SY106" s="107"/>
      <c r="SZ106" s="107"/>
      <c r="TA106" s="107"/>
      <c r="TB106" s="107"/>
      <c r="TC106" s="107"/>
      <c r="TD106" s="107"/>
      <c r="TE106" s="107"/>
      <c r="TF106" s="107"/>
      <c r="TG106" s="107"/>
      <c r="TH106" s="107"/>
      <c r="TI106" s="107"/>
      <c r="TJ106" s="107"/>
      <c r="TK106" s="107"/>
      <c r="TL106" s="107"/>
      <c r="TM106" s="107"/>
      <c r="TN106" s="107"/>
      <c r="TO106" s="107"/>
      <c r="TP106" s="107"/>
      <c r="TQ106" s="107"/>
      <c r="TR106" s="107"/>
      <c r="TS106" s="107"/>
      <c r="TT106" s="107"/>
      <c r="TU106" s="107"/>
      <c r="TV106" s="107"/>
      <c r="TW106" s="107"/>
      <c r="TX106" s="107"/>
      <c r="TY106" s="107"/>
      <c r="TZ106" s="107"/>
      <c r="UA106" s="107"/>
      <c r="UB106" s="107"/>
      <c r="UC106" s="107"/>
      <c r="UD106" s="107"/>
      <c r="UE106" s="107"/>
      <c r="UF106" s="107"/>
      <c r="UG106" s="107"/>
      <c r="UH106" s="107"/>
      <c r="UI106" s="107"/>
      <c r="UJ106" s="107"/>
      <c r="UK106" s="107"/>
      <c r="UL106" s="107"/>
      <c r="UM106" s="107"/>
      <c r="UN106" s="107"/>
      <c r="UO106" s="107"/>
      <c r="UP106" s="107"/>
      <c r="UQ106" s="107"/>
      <c r="UR106" s="107"/>
      <c r="US106" s="107"/>
      <c r="UT106" s="107"/>
      <c r="UU106" s="107"/>
      <c r="UV106" s="107"/>
      <c r="UW106" s="107"/>
      <c r="UX106" s="107"/>
      <c r="UY106" s="107"/>
      <c r="UZ106" s="107"/>
      <c r="VA106" s="107"/>
      <c r="VB106" s="107"/>
      <c r="VC106" s="107"/>
      <c r="VD106" s="107"/>
      <c r="VE106" s="107"/>
      <c r="VF106" s="107"/>
      <c r="VG106" s="107"/>
      <c r="VH106" s="107"/>
      <c r="VI106" s="107"/>
      <c r="VJ106" s="107"/>
      <c r="VK106" s="107"/>
      <c r="VL106" s="107"/>
      <c r="VM106" s="107"/>
      <c r="VN106" s="107"/>
      <c r="VO106" s="107"/>
      <c r="VP106" s="107"/>
      <c r="VQ106" s="107"/>
      <c r="VR106" s="107"/>
      <c r="VS106" s="107"/>
      <c r="VT106" s="107"/>
      <c r="VU106" s="107"/>
      <c r="VV106" s="107"/>
      <c r="VW106" s="107"/>
      <c r="VX106" s="107"/>
      <c r="VY106" s="107"/>
      <c r="VZ106" s="107"/>
      <c r="WA106" s="107"/>
      <c r="WB106" s="107"/>
      <c r="WC106" s="107"/>
      <c r="WD106" s="107"/>
      <c r="WE106" s="107"/>
      <c r="WF106" s="107"/>
      <c r="WG106" s="107"/>
      <c r="WH106" s="107"/>
      <c r="WI106" s="107"/>
      <c r="WJ106" s="107"/>
      <c r="WK106" s="107"/>
      <c r="WL106" s="107"/>
      <c r="WM106" s="107"/>
      <c r="WN106" s="107"/>
      <c r="WO106" s="107"/>
      <c r="WP106" s="107"/>
      <c r="WQ106" s="107"/>
      <c r="WR106" s="107"/>
      <c r="WS106" s="107"/>
      <c r="WT106" s="107"/>
      <c r="WU106" s="107"/>
      <c r="WV106" s="107"/>
      <c r="WW106" s="107"/>
      <c r="WX106" s="107"/>
      <c r="WY106" s="107"/>
      <c r="WZ106" s="107"/>
      <c r="XA106" s="107"/>
      <c r="XB106" s="107"/>
      <c r="XC106" s="107"/>
      <c r="XD106" s="107"/>
      <c r="XE106" s="107"/>
      <c r="XF106" s="107"/>
      <c r="XG106" s="107"/>
      <c r="XH106" s="107"/>
      <c r="XI106" s="107"/>
      <c r="XJ106" s="107"/>
      <c r="XK106" s="107"/>
      <c r="XL106" s="107"/>
      <c r="XM106" s="107"/>
      <c r="XN106" s="107"/>
      <c r="XO106" s="107"/>
      <c r="XP106" s="107"/>
      <c r="XQ106" s="107"/>
      <c r="XR106" s="107"/>
      <c r="XS106" s="107"/>
      <c r="XT106" s="107"/>
      <c r="XU106" s="107"/>
      <c r="XV106" s="107"/>
      <c r="XW106" s="107"/>
      <c r="XX106" s="107"/>
      <c r="XY106" s="107"/>
      <c r="XZ106" s="107"/>
      <c r="YA106" s="107"/>
      <c r="YB106" s="107"/>
      <c r="YC106" s="107"/>
      <c r="YD106" s="107"/>
      <c r="YE106" s="107"/>
      <c r="YF106" s="107"/>
      <c r="YG106" s="107"/>
      <c r="YH106" s="107"/>
      <c r="YI106" s="107"/>
      <c r="YJ106" s="107"/>
      <c r="YK106" s="107"/>
      <c r="YL106" s="107"/>
      <c r="YM106" s="107"/>
      <c r="YN106" s="107"/>
      <c r="YO106" s="107"/>
      <c r="YP106" s="107"/>
      <c r="YQ106" s="107"/>
      <c r="YR106" s="107"/>
      <c r="YS106" s="107"/>
      <c r="YT106" s="107"/>
      <c r="YU106" s="107"/>
      <c r="YV106" s="107"/>
      <c r="YW106" s="107"/>
      <c r="YX106" s="107"/>
      <c r="YY106" s="107"/>
      <c r="YZ106" s="107"/>
      <c r="ZA106" s="107"/>
      <c r="ZB106" s="107"/>
      <c r="ZC106" s="107"/>
      <c r="ZD106" s="107"/>
      <c r="ZE106" s="107"/>
      <c r="ZF106" s="107"/>
      <c r="ZG106" s="107"/>
      <c r="ZH106" s="107"/>
      <c r="ZI106" s="107"/>
      <c r="ZJ106" s="107"/>
      <c r="ZK106" s="107"/>
      <c r="ZL106" s="107"/>
      <c r="ZM106" s="107"/>
      <c r="ZN106" s="107"/>
      <c r="ZO106" s="107"/>
      <c r="ZP106" s="107"/>
      <c r="ZQ106" s="107"/>
      <c r="ZR106" s="107"/>
      <c r="ZS106" s="107"/>
      <c r="ZT106" s="107"/>
      <c r="ZU106" s="107"/>
      <c r="ZV106" s="107"/>
      <c r="ZW106" s="107"/>
      <c r="ZX106" s="107"/>
      <c r="ZY106" s="107"/>
      <c r="ZZ106" s="107"/>
      <c r="AAA106" s="107"/>
      <c r="AAB106" s="107"/>
      <c r="AAC106" s="107"/>
      <c r="AAD106" s="107"/>
      <c r="AAE106" s="107"/>
      <c r="AAF106" s="107"/>
      <c r="AAG106" s="107"/>
      <c r="AAH106" s="107"/>
      <c r="AAI106" s="107"/>
      <c r="AAJ106" s="107"/>
      <c r="AAK106" s="107"/>
      <c r="AAL106" s="107"/>
      <c r="AAM106" s="107"/>
      <c r="AAN106" s="107"/>
      <c r="AAO106" s="107"/>
      <c r="AAP106" s="107"/>
      <c r="AAQ106" s="107"/>
      <c r="AAR106" s="107"/>
      <c r="AAS106" s="107"/>
      <c r="AAT106" s="107"/>
      <c r="AAU106" s="107"/>
      <c r="AAV106" s="107"/>
      <c r="AAW106" s="107"/>
      <c r="AAX106" s="107"/>
      <c r="AAY106" s="107"/>
      <c r="AAZ106" s="107"/>
      <c r="ABA106" s="107"/>
      <c r="ABB106" s="107"/>
      <c r="ABC106" s="107"/>
      <c r="ABD106" s="107"/>
      <c r="ABE106" s="107"/>
      <c r="ABF106" s="107"/>
      <c r="ABG106" s="107"/>
      <c r="ABH106" s="107"/>
      <c r="ABI106" s="107"/>
      <c r="ABJ106" s="107"/>
      <c r="ABK106" s="107"/>
      <c r="ABL106" s="107"/>
      <c r="ABM106" s="107"/>
      <c r="ABN106" s="107"/>
      <c r="ABO106" s="107"/>
      <c r="ABP106" s="107"/>
    </row>
    <row r="107" spans="21:744" s="108" customFormat="1" ht="14" x14ac:dyDescent="0.15">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c r="LV107" s="107"/>
      <c r="LW107" s="107"/>
      <c r="LX107" s="107"/>
      <c r="LY107" s="107"/>
      <c r="LZ107" s="107"/>
      <c r="MA107" s="107"/>
      <c r="MB107" s="107"/>
      <c r="MC107" s="107"/>
      <c r="MD107" s="107"/>
      <c r="ME107" s="107"/>
      <c r="MF107" s="107"/>
      <c r="MG107" s="107"/>
      <c r="MH107" s="107"/>
      <c r="MI107" s="107"/>
      <c r="MJ107" s="107"/>
      <c r="MK107" s="107"/>
      <c r="ML107" s="107"/>
      <c r="MM107" s="107"/>
      <c r="MN107" s="107"/>
      <c r="MO107" s="107"/>
      <c r="MP107" s="107"/>
      <c r="MQ107" s="107"/>
      <c r="MR107" s="107"/>
      <c r="MS107" s="107"/>
      <c r="MT107" s="107"/>
      <c r="MU107" s="107"/>
      <c r="MV107" s="107"/>
      <c r="MW107" s="107"/>
      <c r="MX107" s="107"/>
      <c r="MY107" s="107"/>
      <c r="MZ107" s="107"/>
      <c r="NA107" s="107"/>
      <c r="NB107" s="107"/>
      <c r="NC107" s="107"/>
      <c r="ND107" s="107"/>
      <c r="NE107" s="107"/>
      <c r="NF107" s="107"/>
      <c r="NG107" s="107"/>
      <c r="NH107" s="107"/>
      <c r="NI107" s="107"/>
      <c r="NJ107" s="107"/>
      <c r="NK107" s="107"/>
      <c r="NL107" s="107"/>
      <c r="NM107" s="107"/>
      <c r="NN107" s="107"/>
      <c r="NO107" s="107"/>
      <c r="NP107" s="107"/>
      <c r="NQ107" s="107"/>
      <c r="NR107" s="107"/>
      <c r="NS107" s="107"/>
      <c r="NT107" s="107"/>
      <c r="NU107" s="107"/>
      <c r="NV107" s="107"/>
      <c r="NW107" s="107"/>
      <c r="NX107" s="107"/>
      <c r="NY107" s="107"/>
      <c r="NZ107" s="107"/>
      <c r="OA107" s="107"/>
      <c r="OB107" s="107"/>
      <c r="OC107" s="107"/>
      <c r="OD107" s="107"/>
      <c r="OE107" s="107"/>
      <c r="OF107" s="107"/>
      <c r="OG107" s="107"/>
      <c r="OH107" s="107"/>
      <c r="OI107" s="107"/>
      <c r="OJ107" s="107"/>
      <c r="OK107" s="107"/>
      <c r="OL107" s="107"/>
      <c r="OM107" s="107"/>
      <c r="ON107" s="107"/>
      <c r="OO107" s="107"/>
      <c r="OP107" s="107"/>
      <c r="OQ107" s="107"/>
      <c r="OR107" s="107"/>
      <c r="OS107" s="107"/>
      <c r="OT107" s="107"/>
      <c r="OU107" s="107"/>
      <c r="OV107" s="107"/>
      <c r="OW107" s="107"/>
      <c r="OX107" s="107"/>
      <c r="OY107" s="107"/>
      <c r="OZ107" s="107"/>
      <c r="PA107" s="107"/>
      <c r="PB107" s="107"/>
      <c r="PC107" s="107"/>
      <c r="PD107" s="107"/>
      <c r="PE107" s="107"/>
      <c r="PF107" s="107"/>
      <c r="PG107" s="107"/>
      <c r="PH107" s="107"/>
      <c r="PI107" s="107"/>
      <c r="PJ107" s="107"/>
      <c r="PK107" s="107"/>
      <c r="PL107" s="107"/>
      <c r="PM107" s="107"/>
      <c r="PN107" s="107"/>
      <c r="PO107" s="107"/>
      <c r="PP107" s="107"/>
      <c r="PQ107" s="107"/>
      <c r="PR107" s="107"/>
      <c r="PS107" s="107"/>
      <c r="PT107" s="107"/>
      <c r="PU107" s="107"/>
      <c r="PV107" s="107"/>
      <c r="PW107" s="107"/>
      <c r="PX107" s="107"/>
      <c r="PY107" s="107"/>
      <c r="PZ107" s="107"/>
      <c r="QA107" s="107"/>
      <c r="QB107" s="107"/>
      <c r="QC107" s="107"/>
      <c r="QD107" s="107"/>
      <c r="QE107" s="107"/>
      <c r="QF107" s="107"/>
      <c r="QG107" s="107"/>
      <c r="QH107" s="107"/>
      <c r="QI107" s="107"/>
      <c r="QJ107" s="107"/>
      <c r="QK107" s="107"/>
      <c r="QL107" s="107"/>
      <c r="QM107" s="107"/>
      <c r="QN107" s="107"/>
      <c r="QO107" s="107"/>
      <c r="QP107" s="107"/>
      <c r="QQ107" s="107"/>
      <c r="QR107" s="107"/>
      <c r="QS107" s="107"/>
      <c r="QT107" s="107"/>
      <c r="QU107" s="107"/>
      <c r="QV107" s="107"/>
      <c r="QW107" s="107"/>
      <c r="QX107" s="107"/>
      <c r="QY107" s="107"/>
      <c r="QZ107" s="107"/>
      <c r="RA107" s="107"/>
      <c r="RB107" s="107"/>
      <c r="RC107" s="107"/>
      <c r="RD107" s="107"/>
      <c r="RE107" s="107"/>
      <c r="RF107" s="107"/>
      <c r="RG107" s="107"/>
      <c r="RH107" s="107"/>
      <c r="RI107" s="107"/>
      <c r="RJ107" s="107"/>
      <c r="RK107" s="107"/>
      <c r="RL107" s="107"/>
      <c r="RM107" s="107"/>
      <c r="RN107" s="107"/>
      <c r="RO107" s="107"/>
      <c r="RP107" s="107"/>
      <c r="RQ107" s="107"/>
      <c r="RR107" s="107"/>
      <c r="RS107" s="107"/>
      <c r="RT107" s="107"/>
      <c r="RU107" s="107"/>
      <c r="RV107" s="107"/>
      <c r="RW107" s="107"/>
      <c r="RX107" s="107"/>
      <c r="RY107" s="107"/>
      <c r="RZ107" s="107"/>
      <c r="SA107" s="107"/>
      <c r="SB107" s="107"/>
      <c r="SC107" s="107"/>
      <c r="SD107" s="107"/>
      <c r="SE107" s="107"/>
      <c r="SF107" s="107"/>
      <c r="SG107" s="107"/>
      <c r="SH107" s="107"/>
      <c r="SI107" s="107"/>
      <c r="SJ107" s="107"/>
      <c r="SK107" s="107"/>
      <c r="SL107" s="107"/>
      <c r="SM107" s="107"/>
      <c r="SN107" s="107"/>
      <c r="SO107" s="107"/>
      <c r="SP107" s="107"/>
      <c r="SQ107" s="107"/>
      <c r="SR107" s="107"/>
      <c r="SS107" s="107"/>
      <c r="ST107" s="107"/>
      <c r="SU107" s="107"/>
      <c r="SV107" s="107"/>
      <c r="SW107" s="107"/>
      <c r="SX107" s="107"/>
      <c r="SY107" s="107"/>
      <c r="SZ107" s="107"/>
      <c r="TA107" s="107"/>
      <c r="TB107" s="107"/>
      <c r="TC107" s="107"/>
      <c r="TD107" s="107"/>
      <c r="TE107" s="107"/>
      <c r="TF107" s="107"/>
      <c r="TG107" s="107"/>
      <c r="TH107" s="107"/>
      <c r="TI107" s="107"/>
      <c r="TJ107" s="107"/>
      <c r="TK107" s="107"/>
      <c r="TL107" s="107"/>
      <c r="TM107" s="107"/>
      <c r="TN107" s="107"/>
      <c r="TO107" s="107"/>
      <c r="TP107" s="107"/>
      <c r="TQ107" s="107"/>
      <c r="TR107" s="107"/>
      <c r="TS107" s="107"/>
      <c r="TT107" s="107"/>
      <c r="TU107" s="107"/>
      <c r="TV107" s="107"/>
      <c r="TW107" s="107"/>
      <c r="TX107" s="107"/>
      <c r="TY107" s="107"/>
      <c r="TZ107" s="107"/>
      <c r="UA107" s="107"/>
      <c r="UB107" s="107"/>
      <c r="UC107" s="107"/>
      <c r="UD107" s="107"/>
      <c r="UE107" s="107"/>
      <c r="UF107" s="107"/>
      <c r="UG107" s="107"/>
      <c r="UH107" s="107"/>
      <c r="UI107" s="107"/>
      <c r="UJ107" s="107"/>
      <c r="UK107" s="107"/>
      <c r="UL107" s="107"/>
      <c r="UM107" s="107"/>
      <c r="UN107" s="107"/>
      <c r="UO107" s="107"/>
      <c r="UP107" s="107"/>
      <c r="UQ107" s="107"/>
      <c r="UR107" s="107"/>
      <c r="US107" s="107"/>
      <c r="UT107" s="107"/>
      <c r="UU107" s="107"/>
      <c r="UV107" s="107"/>
      <c r="UW107" s="107"/>
      <c r="UX107" s="107"/>
      <c r="UY107" s="107"/>
      <c r="UZ107" s="107"/>
      <c r="VA107" s="107"/>
      <c r="VB107" s="107"/>
      <c r="VC107" s="107"/>
      <c r="VD107" s="107"/>
      <c r="VE107" s="107"/>
      <c r="VF107" s="107"/>
      <c r="VG107" s="107"/>
      <c r="VH107" s="107"/>
      <c r="VI107" s="107"/>
      <c r="VJ107" s="107"/>
      <c r="VK107" s="107"/>
      <c r="VL107" s="107"/>
      <c r="VM107" s="107"/>
      <c r="VN107" s="107"/>
      <c r="VO107" s="107"/>
      <c r="VP107" s="107"/>
      <c r="VQ107" s="107"/>
      <c r="VR107" s="107"/>
      <c r="VS107" s="107"/>
      <c r="VT107" s="107"/>
      <c r="VU107" s="107"/>
      <c r="VV107" s="107"/>
      <c r="VW107" s="107"/>
      <c r="VX107" s="107"/>
      <c r="VY107" s="107"/>
      <c r="VZ107" s="107"/>
      <c r="WA107" s="107"/>
      <c r="WB107" s="107"/>
      <c r="WC107" s="107"/>
      <c r="WD107" s="107"/>
      <c r="WE107" s="107"/>
      <c r="WF107" s="107"/>
      <c r="WG107" s="107"/>
      <c r="WH107" s="107"/>
      <c r="WI107" s="107"/>
      <c r="WJ107" s="107"/>
      <c r="WK107" s="107"/>
      <c r="WL107" s="107"/>
      <c r="WM107" s="107"/>
      <c r="WN107" s="107"/>
      <c r="WO107" s="107"/>
      <c r="WP107" s="107"/>
      <c r="WQ107" s="107"/>
      <c r="WR107" s="107"/>
      <c r="WS107" s="107"/>
      <c r="WT107" s="107"/>
      <c r="WU107" s="107"/>
      <c r="WV107" s="107"/>
      <c r="WW107" s="107"/>
      <c r="WX107" s="107"/>
      <c r="WY107" s="107"/>
      <c r="WZ107" s="107"/>
      <c r="XA107" s="107"/>
      <c r="XB107" s="107"/>
      <c r="XC107" s="107"/>
      <c r="XD107" s="107"/>
      <c r="XE107" s="107"/>
      <c r="XF107" s="107"/>
      <c r="XG107" s="107"/>
      <c r="XH107" s="107"/>
      <c r="XI107" s="107"/>
      <c r="XJ107" s="107"/>
      <c r="XK107" s="107"/>
      <c r="XL107" s="107"/>
      <c r="XM107" s="107"/>
      <c r="XN107" s="107"/>
      <c r="XO107" s="107"/>
      <c r="XP107" s="107"/>
      <c r="XQ107" s="107"/>
      <c r="XR107" s="107"/>
      <c r="XS107" s="107"/>
      <c r="XT107" s="107"/>
      <c r="XU107" s="107"/>
      <c r="XV107" s="107"/>
      <c r="XW107" s="107"/>
      <c r="XX107" s="107"/>
      <c r="XY107" s="107"/>
      <c r="XZ107" s="107"/>
      <c r="YA107" s="107"/>
      <c r="YB107" s="107"/>
      <c r="YC107" s="107"/>
      <c r="YD107" s="107"/>
      <c r="YE107" s="107"/>
      <c r="YF107" s="107"/>
      <c r="YG107" s="107"/>
      <c r="YH107" s="107"/>
      <c r="YI107" s="107"/>
      <c r="YJ107" s="107"/>
      <c r="YK107" s="107"/>
      <c r="YL107" s="107"/>
      <c r="YM107" s="107"/>
      <c r="YN107" s="107"/>
      <c r="YO107" s="107"/>
      <c r="YP107" s="107"/>
      <c r="YQ107" s="107"/>
      <c r="YR107" s="107"/>
      <c r="YS107" s="107"/>
      <c r="YT107" s="107"/>
      <c r="YU107" s="107"/>
      <c r="YV107" s="107"/>
      <c r="YW107" s="107"/>
      <c r="YX107" s="107"/>
      <c r="YY107" s="107"/>
      <c r="YZ107" s="107"/>
      <c r="ZA107" s="107"/>
      <c r="ZB107" s="107"/>
      <c r="ZC107" s="107"/>
      <c r="ZD107" s="107"/>
      <c r="ZE107" s="107"/>
      <c r="ZF107" s="107"/>
      <c r="ZG107" s="107"/>
      <c r="ZH107" s="107"/>
      <c r="ZI107" s="107"/>
      <c r="ZJ107" s="107"/>
      <c r="ZK107" s="107"/>
      <c r="ZL107" s="107"/>
      <c r="ZM107" s="107"/>
      <c r="ZN107" s="107"/>
      <c r="ZO107" s="107"/>
      <c r="ZP107" s="107"/>
      <c r="ZQ107" s="107"/>
      <c r="ZR107" s="107"/>
      <c r="ZS107" s="107"/>
      <c r="ZT107" s="107"/>
      <c r="ZU107" s="107"/>
      <c r="ZV107" s="107"/>
      <c r="ZW107" s="107"/>
      <c r="ZX107" s="107"/>
      <c r="ZY107" s="107"/>
      <c r="ZZ107" s="107"/>
      <c r="AAA107" s="107"/>
      <c r="AAB107" s="107"/>
      <c r="AAC107" s="107"/>
      <c r="AAD107" s="107"/>
      <c r="AAE107" s="107"/>
      <c r="AAF107" s="107"/>
      <c r="AAG107" s="107"/>
      <c r="AAH107" s="107"/>
      <c r="AAI107" s="107"/>
      <c r="AAJ107" s="107"/>
      <c r="AAK107" s="107"/>
      <c r="AAL107" s="107"/>
      <c r="AAM107" s="107"/>
      <c r="AAN107" s="107"/>
      <c r="AAO107" s="107"/>
      <c r="AAP107" s="107"/>
      <c r="AAQ107" s="107"/>
      <c r="AAR107" s="107"/>
      <c r="AAS107" s="107"/>
      <c r="AAT107" s="107"/>
      <c r="AAU107" s="107"/>
      <c r="AAV107" s="107"/>
      <c r="AAW107" s="107"/>
      <c r="AAX107" s="107"/>
      <c r="AAY107" s="107"/>
      <c r="AAZ107" s="107"/>
      <c r="ABA107" s="107"/>
      <c r="ABB107" s="107"/>
      <c r="ABC107" s="107"/>
      <c r="ABD107" s="107"/>
      <c r="ABE107" s="107"/>
      <c r="ABF107" s="107"/>
      <c r="ABG107" s="107"/>
      <c r="ABH107" s="107"/>
      <c r="ABI107" s="107"/>
      <c r="ABJ107" s="107"/>
      <c r="ABK107" s="107"/>
      <c r="ABL107" s="107"/>
      <c r="ABM107" s="107"/>
      <c r="ABN107" s="107"/>
      <c r="ABO107" s="107"/>
      <c r="ABP107" s="107"/>
    </row>
    <row r="108" spans="21:744" s="108" customFormat="1" ht="14" x14ac:dyDescent="0.15">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c r="LV108" s="107"/>
      <c r="LW108" s="107"/>
      <c r="LX108" s="107"/>
      <c r="LY108" s="107"/>
      <c r="LZ108" s="107"/>
      <c r="MA108" s="107"/>
      <c r="MB108" s="107"/>
      <c r="MC108" s="107"/>
      <c r="MD108" s="107"/>
      <c r="ME108" s="107"/>
      <c r="MF108" s="107"/>
      <c r="MG108" s="107"/>
      <c r="MH108" s="107"/>
      <c r="MI108" s="107"/>
      <c r="MJ108" s="107"/>
      <c r="MK108" s="107"/>
      <c r="ML108" s="107"/>
      <c r="MM108" s="107"/>
      <c r="MN108" s="107"/>
      <c r="MO108" s="107"/>
      <c r="MP108" s="107"/>
      <c r="MQ108" s="107"/>
      <c r="MR108" s="107"/>
      <c r="MS108" s="107"/>
      <c r="MT108" s="107"/>
      <c r="MU108" s="107"/>
      <c r="MV108" s="107"/>
      <c r="MW108" s="107"/>
      <c r="MX108" s="107"/>
      <c r="MY108" s="107"/>
      <c r="MZ108" s="107"/>
      <c r="NA108" s="107"/>
      <c r="NB108" s="107"/>
      <c r="NC108" s="107"/>
      <c r="ND108" s="107"/>
      <c r="NE108" s="107"/>
      <c r="NF108" s="107"/>
      <c r="NG108" s="107"/>
      <c r="NH108" s="107"/>
      <c r="NI108" s="107"/>
      <c r="NJ108" s="107"/>
      <c r="NK108" s="107"/>
      <c r="NL108" s="107"/>
      <c r="NM108" s="107"/>
      <c r="NN108" s="107"/>
      <c r="NO108" s="107"/>
      <c r="NP108" s="107"/>
      <c r="NQ108" s="107"/>
      <c r="NR108" s="107"/>
      <c r="NS108" s="107"/>
      <c r="NT108" s="107"/>
      <c r="NU108" s="107"/>
      <c r="NV108" s="107"/>
      <c r="NW108" s="107"/>
      <c r="NX108" s="107"/>
      <c r="NY108" s="107"/>
      <c r="NZ108" s="107"/>
      <c r="OA108" s="107"/>
      <c r="OB108" s="107"/>
      <c r="OC108" s="107"/>
      <c r="OD108" s="107"/>
      <c r="OE108" s="107"/>
      <c r="OF108" s="107"/>
      <c r="OG108" s="107"/>
      <c r="OH108" s="107"/>
      <c r="OI108" s="107"/>
      <c r="OJ108" s="107"/>
      <c r="OK108" s="107"/>
      <c r="OL108" s="107"/>
      <c r="OM108" s="107"/>
      <c r="ON108" s="107"/>
      <c r="OO108" s="107"/>
      <c r="OP108" s="107"/>
      <c r="OQ108" s="107"/>
      <c r="OR108" s="107"/>
      <c r="OS108" s="107"/>
      <c r="OT108" s="107"/>
      <c r="OU108" s="107"/>
      <c r="OV108" s="107"/>
      <c r="OW108" s="107"/>
      <c r="OX108" s="107"/>
      <c r="OY108" s="107"/>
      <c r="OZ108" s="107"/>
      <c r="PA108" s="107"/>
      <c r="PB108" s="107"/>
      <c r="PC108" s="107"/>
      <c r="PD108" s="107"/>
      <c r="PE108" s="107"/>
      <c r="PF108" s="107"/>
      <c r="PG108" s="107"/>
      <c r="PH108" s="107"/>
      <c r="PI108" s="107"/>
      <c r="PJ108" s="107"/>
      <c r="PK108" s="107"/>
      <c r="PL108" s="107"/>
      <c r="PM108" s="107"/>
      <c r="PN108" s="107"/>
      <c r="PO108" s="107"/>
      <c r="PP108" s="107"/>
      <c r="PQ108" s="107"/>
      <c r="PR108" s="107"/>
      <c r="PS108" s="107"/>
      <c r="PT108" s="107"/>
      <c r="PU108" s="107"/>
      <c r="PV108" s="107"/>
      <c r="PW108" s="107"/>
      <c r="PX108" s="107"/>
      <c r="PY108" s="107"/>
      <c r="PZ108" s="107"/>
      <c r="QA108" s="107"/>
      <c r="QB108" s="107"/>
      <c r="QC108" s="107"/>
      <c r="QD108" s="107"/>
      <c r="QE108" s="107"/>
      <c r="QF108" s="107"/>
      <c r="QG108" s="107"/>
      <c r="QH108" s="107"/>
      <c r="QI108" s="107"/>
      <c r="QJ108" s="107"/>
      <c r="QK108" s="107"/>
      <c r="QL108" s="107"/>
      <c r="QM108" s="107"/>
      <c r="QN108" s="107"/>
      <c r="QO108" s="107"/>
      <c r="QP108" s="107"/>
      <c r="QQ108" s="107"/>
      <c r="QR108" s="107"/>
      <c r="QS108" s="107"/>
      <c r="QT108" s="107"/>
      <c r="QU108" s="107"/>
      <c r="QV108" s="107"/>
      <c r="QW108" s="107"/>
      <c r="QX108" s="107"/>
      <c r="QY108" s="107"/>
      <c r="QZ108" s="107"/>
      <c r="RA108" s="107"/>
      <c r="RB108" s="107"/>
      <c r="RC108" s="107"/>
      <c r="RD108" s="107"/>
      <c r="RE108" s="107"/>
      <c r="RF108" s="107"/>
      <c r="RG108" s="107"/>
      <c r="RH108" s="107"/>
      <c r="RI108" s="107"/>
      <c r="RJ108" s="107"/>
      <c r="RK108" s="107"/>
      <c r="RL108" s="107"/>
      <c r="RM108" s="107"/>
      <c r="RN108" s="107"/>
      <c r="RO108" s="107"/>
      <c r="RP108" s="107"/>
      <c r="RQ108" s="107"/>
      <c r="RR108" s="107"/>
      <c r="RS108" s="107"/>
      <c r="RT108" s="107"/>
      <c r="RU108" s="107"/>
      <c r="RV108" s="107"/>
      <c r="RW108" s="107"/>
      <c r="RX108" s="107"/>
      <c r="RY108" s="107"/>
      <c r="RZ108" s="107"/>
      <c r="SA108" s="107"/>
      <c r="SB108" s="107"/>
      <c r="SC108" s="107"/>
      <c r="SD108" s="107"/>
      <c r="SE108" s="107"/>
      <c r="SF108" s="107"/>
      <c r="SG108" s="107"/>
      <c r="SH108" s="107"/>
      <c r="SI108" s="107"/>
      <c r="SJ108" s="107"/>
      <c r="SK108" s="107"/>
      <c r="SL108" s="107"/>
      <c r="SM108" s="107"/>
      <c r="SN108" s="107"/>
      <c r="SO108" s="107"/>
      <c r="SP108" s="107"/>
      <c r="SQ108" s="107"/>
      <c r="SR108" s="107"/>
      <c r="SS108" s="107"/>
      <c r="ST108" s="107"/>
      <c r="SU108" s="107"/>
      <c r="SV108" s="107"/>
      <c r="SW108" s="107"/>
      <c r="SX108" s="107"/>
      <c r="SY108" s="107"/>
      <c r="SZ108" s="107"/>
      <c r="TA108" s="107"/>
      <c r="TB108" s="107"/>
      <c r="TC108" s="107"/>
      <c r="TD108" s="107"/>
      <c r="TE108" s="107"/>
      <c r="TF108" s="107"/>
      <c r="TG108" s="107"/>
      <c r="TH108" s="107"/>
      <c r="TI108" s="107"/>
      <c r="TJ108" s="107"/>
      <c r="TK108" s="107"/>
      <c r="TL108" s="107"/>
      <c r="TM108" s="107"/>
      <c r="TN108" s="107"/>
      <c r="TO108" s="107"/>
      <c r="TP108" s="107"/>
      <c r="TQ108" s="107"/>
      <c r="TR108" s="107"/>
      <c r="TS108" s="107"/>
      <c r="TT108" s="107"/>
      <c r="TU108" s="107"/>
      <c r="TV108" s="107"/>
      <c r="TW108" s="107"/>
      <c r="TX108" s="107"/>
      <c r="TY108" s="107"/>
      <c r="TZ108" s="107"/>
      <c r="UA108" s="107"/>
      <c r="UB108" s="107"/>
      <c r="UC108" s="107"/>
      <c r="UD108" s="107"/>
      <c r="UE108" s="107"/>
      <c r="UF108" s="107"/>
      <c r="UG108" s="107"/>
      <c r="UH108" s="107"/>
      <c r="UI108" s="107"/>
      <c r="UJ108" s="107"/>
      <c r="UK108" s="107"/>
      <c r="UL108" s="107"/>
      <c r="UM108" s="107"/>
      <c r="UN108" s="107"/>
      <c r="UO108" s="107"/>
      <c r="UP108" s="107"/>
      <c r="UQ108" s="107"/>
      <c r="UR108" s="107"/>
      <c r="US108" s="107"/>
      <c r="UT108" s="107"/>
      <c r="UU108" s="107"/>
      <c r="UV108" s="107"/>
      <c r="UW108" s="107"/>
      <c r="UX108" s="107"/>
      <c r="UY108" s="107"/>
      <c r="UZ108" s="107"/>
      <c r="VA108" s="107"/>
      <c r="VB108" s="107"/>
      <c r="VC108" s="107"/>
      <c r="VD108" s="107"/>
      <c r="VE108" s="107"/>
      <c r="VF108" s="107"/>
      <c r="VG108" s="107"/>
      <c r="VH108" s="107"/>
      <c r="VI108" s="107"/>
      <c r="VJ108" s="107"/>
      <c r="VK108" s="107"/>
      <c r="VL108" s="107"/>
      <c r="VM108" s="107"/>
      <c r="VN108" s="107"/>
      <c r="VO108" s="107"/>
      <c r="VP108" s="107"/>
      <c r="VQ108" s="107"/>
      <c r="VR108" s="107"/>
      <c r="VS108" s="107"/>
      <c r="VT108" s="107"/>
      <c r="VU108" s="107"/>
      <c r="VV108" s="107"/>
      <c r="VW108" s="107"/>
      <c r="VX108" s="107"/>
      <c r="VY108" s="107"/>
      <c r="VZ108" s="107"/>
      <c r="WA108" s="107"/>
      <c r="WB108" s="107"/>
      <c r="WC108" s="107"/>
      <c r="WD108" s="107"/>
      <c r="WE108" s="107"/>
      <c r="WF108" s="107"/>
      <c r="WG108" s="107"/>
      <c r="WH108" s="107"/>
      <c r="WI108" s="107"/>
      <c r="WJ108" s="107"/>
      <c r="WK108" s="107"/>
      <c r="WL108" s="107"/>
      <c r="WM108" s="107"/>
      <c r="WN108" s="107"/>
      <c r="WO108" s="107"/>
      <c r="WP108" s="107"/>
      <c r="WQ108" s="107"/>
      <c r="WR108" s="107"/>
      <c r="WS108" s="107"/>
      <c r="WT108" s="107"/>
      <c r="WU108" s="107"/>
      <c r="WV108" s="107"/>
      <c r="WW108" s="107"/>
      <c r="WX108" s="107"/>
      <c r="WY108" s="107"/>
      <c r="WZ108" s="107"/>
      <c r="XA108" s="107"/>
      <c r="XB108" s="107"/>
      <c r="XC108" s="107"/>
      <c r="XD108" s="107"/>
      <c r="XE108" s="107"/>
      <c r="XF108" s="107"/>
      <c r="XG108" s="107"/>
      <c r="XH108" s="107"/>
      <c r="XI108" s="107"/>
      <c r="XJ108" s="107"/>
      <c r="XK108" s="107"/>
      <c r="XL108" s="107"/>
      <c r="XM108" s="107"/>
      <c r="XN108" s="107"/>
      <c r="XO108" s="107"/>
      <c r="XP108" s="107"/>
      <c r="XQ108" s="107"/>
      <c r="XR108" s="107"/>
      <c r="XS108" s="107"/>
      <c r="XT108" s="107"/>
      <c r="XU108" s="107"/>
      <c r="XV108" s="107"/>
      <c r="XW108" s="107"/>
      <c r="XX108" s="107"/>
      <c r="XY108" s="107"/>
      <c r="XZ108" s="107"/>
      <c r="YA108" s="107"/>
      <c r="YB108" s="107"/>
      <c r="YC108" s="107"/>
      <c r="YD108" s="107"/>
      <c r="YE108" s="107"/>
      <c r="YF108" s="107"/>
      <c r="YG108" s="107"/>
      <c r="YH108" s="107"/>
      <c r="YI108" s="107"/>
      <c r="YJ108" s="107"/>
      <c r="YK108" s="107"/>
      <c r="YL108" s="107"/>
      <c r="YM108" s="107"/>
      <c r="YN108" s="107"/>
      <c r="YO108" s="107"/>
      <c r="YP108" s="107"/>
      <c r="YQ108" s="107"/>
      <c r="YR108" s="107"/>
      <c r="YS108" s="107"/>
      <c r="YT108" s="107"/>
      <c r="YU108" s="107"/>
      <c r="YV108" s="107"/>
      <c r="YW108" s="107"/>
      <c r="YX108" s="107"/>
      <c r="YY108" s="107"/>
      <c r="YZ108" s="107"/>
      <c r="ZA108" s="107"/>
      <c r="ZB108" s="107"/>
      <c r="ZC108" s="107"/>
      <c r="ZD108" s="107"/>
      <c r="ZE108" s="107"/>
      <c r="ZF108" s="107"/>
      <c r="ZG108" s="107"/>
      <c r="ZH108" s="107"/>
      <c r="ZI108" s="107"/>
      <c r="ZJ108" s="107"/>
      <c r="ZK108" s="107"/>
      <c r="ZL108" s="107"/>
      <c r="ZM108" s="107"/>
      <c r="ZN108" s="107"/>
      <c r="ZO108" s="107"/>
      <c r="ZP108" s="107"/>
      <c r="ZQ108" s="107"/>
      <c r="ZR108" s="107"/>
      <c r="ZS108" s="107"/>
      <c r="ZT108" s="107"/>
      <c r="ZU108" s="107"/>
      <c r="ZV108" s="107"/>
      <c r="ZW108" s="107"/>
      <c r="ZX108" s="107"/>
      <c r="ZY108" s="107"/>
      <c r="ZZ108" s="107"/>
      <c r="AAA108" s="107"/>
      <c r="AAB108" s="107"/>
      <c r="AAC108" s="107"/>
      <c r="AAD108" s="107"/>
      <c r="AAE108" s="107"/>
      <c r="AAF108" s="107"/>
      <c r="AAG108" s="107"/>
      <c r="AAH108" s="107"/>
      <c r="AAI108" s="107"/>
      <c r="AAJ108" s="107"/>
      <c r="AAK108" s="107"/>
      <c r="AAL108" s="107"/>
      <c r="AAM108" s="107"/>
      <c r="AAN108" s="107"/>
      <c r="AAO108" s="107"/>
      <c r="AAP108" s="107"/>
      <c r="AAQ108" s="107"/>
      <c r="AAR108" s="107"/>
      <c r="AAS108" s="107"/>
      <c r="AAT108" s="107"/>
      <c r="AAU108" s="107"/>
      <c r="AAV108" s="107"/>
      <c r="AAW108" s="107"/>
      <c r="AAX108" s="107"/>
      <c r="AAY108" s="107"/>
      <c r="AAZ108" s="107"/>
      <c r="ABA108" s="107"/>
      <c r="ABB108" s="107"/>
      <c r="ABC108" s="107"/>
      <c r="ABD108" s="107"/>
      <c r="ABE108" s="107"/>
      <c r="ABF108" s="107"/>
      <c r="ABG108" s="107"/>
      <c r="ABH108" s="107"/>
      <c r="ABI108" s="107"/>
      <c r="ABJ108" s="107"/>
      <c r="ABK108" s="107"/>
      <c r="ABL108" s="107"/>
      <c r="ABM108" s="107"/>
      <c r="ABN108" s="107"/>
      <c r="ABO108" s="107"/>
      <c r="ABP108" s="107"/>
    </row>
    <row r="109" spans="21:744" s="108" customFormat="1" ht="14" x14ac:dyDescent="0.15">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c r="LV109" s="107"/>
      <c r="LW109" s="107"/>
      <c r="LX109" s="107"/>
      <c r="LY109" s="107"/>
      <c r="LZ109" s="107"/>
      <c r="MA109" s="107"/>
      <c r="MB109" s="107"/>
      <c r="MC109" s="107"/>
      <c r="MD109" s="107"/>
      <c r="ME109" s="107"/>
      <c r="MF109" s="107"/>
      <c r="MG109" s="107"/>
      <c r="MH109" s="107"/>
      <c r="MI109" s="107"/>
      <c r="MJ109" s="107"/>
      <c r="MK109" s="107"/>
      <c r="ML109" s="107"/>
      <c r="MM109" s="107"/>
      <c r="MN109" s="107"/>
      <c r="MO109" s="107"/>
      <c r="MP109" s="107"/>
      <c r="MQ109" s="107"/>
      <c r="MR109" s="107"/>
      <c r="MS109" s="107"/>
      <c r="MT109" s="107"/>
      <c r="MU109" s="107"/>
      <c r="MV109" s="107"/>
      <c r="MW109" s="107"/>
      <c r="MX109" s="107"/>
      <c r="MY109" s="107"/>
      <c r="MZ109" s="107"/>
      <c r="NA109" s="107"/>
      <c r="NB109" s="107"/>
      <c r="NC109" s="107"/>
      <c r="ND109" s="107"/>
      <c r="NE109" s="107"/>
      <c r="NF109" s="107"/>
      <c r="NG109" s="107"/>
      <c r="NH109" s="107"/>
      <c r="NI109" s="107"/>
      <c r="NJ109" s="107"/>
      <c r="NK109" s="107"/>
      <c r="NL109" s="107"/>
      <c r="NM109" s="107"/>
      <c r="NN109" s="107"/>
      <c r="NO109" s="107"/>
      <c r="NP109" s="107"/>
      <c r="NQ109" s="107"/>
      <c r="NR109" s="107"/>
      <c r="NS109" s="107"/>
      <c r="NT109" s="107"/>
      <c r="NU109" s="107"/>
      <c r="NV109" s="107"/>
      <c r="NW109" s="107"/>
      <c r="NX109" s="107"/>
      <c r="NY109" s="107"/>
      <c r="NZ109" s="107"/>
      <c r="OA109" s="107"/>
      <c r="OB109" s="107"/>
      <c r="OC109" s="107"/>
      <c r="OD109" s="107"/>
      <c r="OE109" s="107"/>
      <c r="OF109" s="107"/>
      <c r="OG109" s="107"/>
      <c r="OH109" s="107"/>
      <c r="OI109" s="107"/>
      <c r="OJ109" s="107"/>
      <c r="OK109" s="107"/>
      <c r="OL109" s="107"/>
      <c r="OM109" s="107"/>
      <c r="ON109" s="107"/>
      <c r="OO109" s="107"/>
      <c r="OP109" s="107"/>
      <c r="OQ109" s="107"/>
      <c r="OR109" s="107"/>
      <c r="OS109" s="107"/>
      <c r="OT109" s="107"/>
      <c r="OU109" s="107"/>
      <c r="OV109" s="107"/>
      <c r="OW109" s="107"/>
      <c r="OX109" s="107"/>
      <c r="OY109" s="107"/>
      <c r="OZ109" s="107"/>
      <c r="PA109" s="107"/>
      <c r="PB109" s="107"/>
      <c r="PC109" s="107"/>
      <c r="PD109" s="107"/>
      <c r="PE109" s="107"/>
      <c r="PF109" s="107"/>
      <c r="PG109" s="107"/>
      <c r="PH109" s="107"/>
      <c r="PI109" s="107"/>
      <c r="PJ109" s="107"/>
      <c r="PK109" s="107"/>
      <c r="PL109" s="107"/>
      <c r="PM109" s="107"/>
      <c r="PN109" s="107"/>
      <c r="PO109" s="107"/>
      <c r="PP109" s="107"/>
      <c r="PQ109" s="107"/>
      <c r="PR109" s="107"/>
      <c r="PS109" s="107"/>
      <c r="PT109" s="107"/>
      <c r="PU109" s="107"/>
      <c r="PV109" s="107"/>
      <c r="PW109" s="107"/>
      <c r="PX109" s="107"/>
      <c r="PY109" s="107"/>
      <c r="PZ109" s="107"/>
      <c r="QA109" s="107"/>
      <c r="QB109" s="107"/>
      <c r="QC109" s="107"/>
      <c r="QD109" s="107"/>
      <c r="QE109" s="107"/>
      <c r="QF109" s="107"/>
      <c r="QG109" s="107"/>
      <c r="QH109" s="107"/>
      <c r="QI109" s="107"/>
      <c r="QJ109" s="107"/>
      <c r="QK109" s="107"/>
      <c r="QL109" s="107"/>
      <c r="QM109" s="107"/>
      <c r="QN109" s="107"/>
      <c r="QO109" s="107"/>
      <c r="QP109" s="107"/>
      <c r="QQ109" s="107"/>
      <c r="QR109" s="107"/>
      <c r="QS109" s="107"/>
      <c r="QT109" s="107"/>
      <c r="QU109" s="107"/>
      <c r="QV109" s="107"/>
      <c r="QW109" s="107"/>
      <c r="QX109" s="107"/>
      <c r="QY109" s="107"/>
      <c r="QZ109" s="107"/>
      <c r="RA109" s="107"/>
      <c r="RB109" s="107"/>
      <c r="RC109" s="107"/>
      <c r="RD109" s="107"/>
      <c r="RE109" s="107"/>
      <c r="RF109" s="107"/>
      <c r="RG109" s="107"/>
      <c r="RH109" s="107"/>
      <c r="RI109" s="107"/>
      <c r="RJ109" s="107"/>
      <c r="RK109" s="107"/>
      <c r="RL109" s="107"/>
      <c r="RM109" s="107"/>
      <c r="RN109" s="107"/>
      <c r="RO109" s="107"/>
      <c r="RP109" s="107"/>
      <c r="RQ109" s="107"/>
      <c r="RR109" s="107"/>
      <c r="RS109" s="107"/>
      <c r="RT109" s="107"/>
      <c r="RU109" s="107"/>
      <c r="RV109" s="107"/>
      <c r="RW109" s="107"/>
      <c r="RX109" s="107"/>
      <c r="RY109" s="107"/>
      <c r="RZ109" s="107"/>
      <c r="SA109" s="107"/>
      <c r="SB109" s="107"/>
      <c r="SC109" s="107"/>
      <c r="SD109" s="107"/>
      <c r="SE109" s="107"/>
      <c r="SF109" s="107"/>
      <c r="SG109" s="107"/>
      <c r="SH109" s="107"/>
      <c r="SI109" s="107"/>
      <c r="SJ109" s="107"/>
      <c r="SK109" s="107"/>
      <c r="SL109" s="107"/>
      <c r="SM109" s="107"/>
      <c r="SN109" s="107"/>
      <c r="SO109" s="107"/>
      <c r="SP109" s="107"/>
      <c r="SQ109" s="107"/>
      <c r="SR109" s="107"/>
      <c r="SS109" s="107"/>
      <c r="ST109" s="107"/>
      <c r="SU109" s="107"/>
      <c r="SV109" s="107"/>
      <c r="SW109" s="107"/>
      <c r="SX109" s="107"/>
      <c r="SY109" s="107"/>
      <c r="SZ109" s="107"/>
      <c r="TA109" s="107"/>
      <c r="TB109" s="107"/>
      <c r="TC109" s="107"/>
      <c r="TD109" s="107"/>
      <c r="TE109" s="107"/>
      <c r="TF109" s="107"/>
      <c r="TG109" s="107"/>
      <c r="TH109" s="107"/>
      <c r="TI109" s="107"/>
      <c r="TJ109" s="107"/>
      <c r="TK109" s="107"/>
      <c r="TL109" s="107"/>
      <c r="TM109" s="107"/>
      <c r="TN109" s="107"/>
      <c r="TO109" s="107"/>
      <c r="TP109" s="107"/>
      <c r="TQ109" s="107"/>
      <c r="TR109" s="107"/>
      <c r="TS109" s="107"/>
      <c r="TT109" s="107"/>
      <c r="TU109" s="107"/>
      <c r="TV109" s="107"/>
      <c r="TW109" s="107"/>
      <c r="TX109" s="107"/>
      <c r="TY109" s="107"/>
      <c r="TZ109" s="107"/>
      <c r="UA109" s="107"/>
      <c r="UB109" s="107"/>
      <c r="UC109" s="107"/>
      <c r="UD109" s="107"/>
      <c r="UE109" s="107"/>
      <c r="UF109" s="107"/>
      <c r="UG109" s="107"/>
      <c r="UH109" s="107"/>
      <c r="UI109" s="107"/>
      <c r="UJ109" s="107"/>
      <c r="UK109" s="107"/>
      <c r="UL109" s="107"/>
      <c r="UM109" s="107"/>
      <c r="UN109" s="107"/>
      <c r="UO109" s="107"/>
      <c r="UP109" s="107"/>
      <c r="UQ109" s="107"/>
      <c r="UR109" s="107"/>
      <c r="US109" s="107"/>
      <c r="UT109" s="107"/>
      <c r="UU109" s="107"/>
      <c r="UV109" s="107"/>
      <c r="UW109" s="107"/>
      <c r="UX109" s="107"/>
      <c r="UY109" s="107"/>
      <c r="UZ109" s="107"/>
      <c r="VA109" s="107"/>
      <c r="VB109" s="107"/>
      <c r="VC109" s="107"/>
      <c r="VD109" s="107"/>
      <c r="VE109" s="107"/>
      <c r="VF109" s="107"/>
      <c r="VG109" s="107"/>
      <c r="VH109" s="107"/>
      <c r="VI109" s="107"/>
      <c r="VJ109" s="107"/>
      <c r="VK109" s="107"/>
      <c r="VL109" s="107"/>
      <c r="VM109" s="107"/>
      <c r="VN109" s="107"/>
      <c r="VO109" s="107"/>
      <c r="VP109" s="107"/>
      <c r="VQ109" s="107"/>
      <c r="VR109" s="107"/>
      <c r="VS109" s="107"/>
      <c r="VT109" s="107"/>
      <c r="VU109" s="107"/>
      <c r="VV109" s="107"/>
      <c r="VW109" s="107"/>
      <c r="VX109" s="107"/>
      <c r="VY109" s="107"/>
      <c r="VZ109" s="107"/>
      <c r="WA109" s="107"/>
      <c r="WB109" s="107"/>
      <c r="WC109" s="107"/>
      <c r="WD109" s="107"/>
      <c r="WE109" s="107"/>
      <c r="WF109" s="107"/>
      <c r="WG109" s="107"/>
      <c r="WH109" s="107"/>
      <c r="WI109" s="107"/>
      <c r="WJ109" s="107"/>
      <c r="WK109" s="107"/>
      <c r="WL109" s="107"/>
      <c r="WM109" s="107"/>
      <c r="WN109" s="107"/>
      <c r="WO109" s="107"/>
      <c r="WP109" s="107"/>
      <c r="WQ109" s="107"/>
      <c r="WR109" s="107"/>
      <c r="WS109" s="107"/>
      <c r="WT109" s="107"/>
      <c r="WU109" s="107"/>
      <c r="WV109" s="107"/>
      <c r="WW109" s="107"/>
      <c r="WX109" s="107"/>
      <c r="WY109" s="107"/>
      <c r="WZ109" s="107"/>
      <c r="XA109" s="107"/>
      <c r="XB109" s="107"/>
      <c r="XC109" s="107"/>
      <c r="XD109" s="107"/>
      <c r="XE109" s="107"/>
      <c r="XF109" s="107"/>
      <c r="XG109" s="107"/>
      <c r="XH109" s="107"/>
      <c r="XI109" s="107"/>
      <c r="XJ109" s="107"/>
      <c r="XK109" s="107"/>
      <c r="XL109" s="107"/>
      <c r="XM109" s="107"/>
      <c r="XN109" s="107"/>
      <c r="XO109" s="107"/>
      <c r="XP109" s="107"/>
      <c r="XQ109" s="107"/>
      <c r="XR109" s="107"/>
      <c r="XS109" s="107"/>
      <c r="XT109" s="107"/>
      <c r="XU109" s="107"/>
      <c r="XV109" s="107"/>
      <c r="XW109" s="107"/>
      <c r="XX109" s="107"/>
      <c r="XY109" s="107"/>
      <c r="XZ109" s="107"/>
      <c r="YA109" s="107"/>
      <c r="YB109" s="107"/>
      <c r="YC109" s="107"/>
      <c r="YD109" s="107"/>
      <c r="YE109" s="107"/>
      <c r="YF109" s="107"/>
      <c r="YG109" s="107"/>
      <c r="YH109" s="107"/>
      <c r="YI109" s="107"/>
      <c r="YJ109" s="107"/>
      <c r="YK109" s="107"/>
      <c r="YL109" s="107"/>
      <c r="YM109" s="107"/>
      <c r="YN109" s="107"/>
      <c r="YO109" s="107"/>
      <c r="YP109" s="107"/>
      <c r="YQ109" s="107"/>
      <c r="YR109" s="107"/>
      <c r="YS109" s="107"/>
      <c r="YT109" s="107"/>
      <c r="YU109" s="107"/>
      <c r="YV109" s="107"/>
      <c r="YW109" s="107"/>
      <c r="YX109" s="107"/>
      <c r="YY109" s="107"/>
      <c r="YZ109" s="107"/>
      <c r="ZA109" s="107"/>
      <c r="ZB109" s="107"/>
      <c r="ZC109" s="107"/>
      <c r="ZD109" s="107"/>
      <c r="ZE109" s="107"/>
      <c r="ZF109" s="107"/>
      <c r="ZG109" s="107"/>
      <c r="ZH109" s="107"/>
      <c r="ZI109" s="107"/>
      <c r="ZJ109" s="107"/>
      <c r="ZK109" s="107"/>
      <c r="ZL109" s="107"/>
      <c r="ZM109" s="107"/>
      <c r="ZN109" s="107"/>
      <c r="ZO109" s="107"/>
      <c r="ZP109" s="107"/>
      <c r="ZQ109" s="107"/>
      <c r="ZR109" s="107"/>
      <c r="ZS109" s="107"/>
      <c r="ZT109" s="107"/>
      <c r="ZU109" s="107"/>
      <c r="ZV109" s="107"/>
      <c r="ZW109" s="107"/>
      <c r="ZX109" s="107"/>
      <c r="ZY109" s="107"/>
      <c r="ZZ109" s="107"/>
      <c r="AAA109" s="107"/>
      <c r="AAB109" s="107"/>
      <c r="AAC109" s="107"/>
      <c r="AAD109" s="107"/>
      <c r="AAE109" s="107"/>
      <c r="AAF109" s="107"/>
      <c r="AAG109" s="107"/>
      <c r="AAH109" s="107"/>
      <c r="AAI109" s="107"/>
      <c r="AAJ109" s="107"/>
      <c r="AAK109" s="107"/>
      <c r="AAL109" s="107"/>
      <c r="AAM109" s="107"/>
      <c r="AAN109" s="107"/>
      <c r="AAO109" s="107"/>
      <c r="AAP109" s="107"/>
      <c r="AAQ109" s="107"/>
      <c r="AAR109" s="107"/>
      <c r="AAS109" s="107"/>
      <c r="AAT109" s="107"/>
      <c r="AAU109" s="107"/>
      <c r="AAV109" s="107"/>
      <c r="AAW109" s="107"/>
      <c r="AAX109" s="107"/>
      <c r="AAY109" s="107"/>
      <c r="AAZ109" s="107"/>
      <c r="ABA109" s="107"/>
      <c r="ABB109" s="107"/>
      <c r="ABC109" s="107"/>
      <c r="ABD109" s="107"/>
      <c r="ABE109" s="107"/>
      <c r="ABF109" s="107"/>
      <c r="ABG109" s="107"/>
      <c r="ABH109" s="107"/>
      <c r="ABI109" s="107"/>
      <c r="ABJ109" s="107"/>
      <c r="ABK109" s="107"/>
      <c r="ABL109" s="107"/>
      <c r="ABM109" s="107"/>
      <c r="ABN109" s="107"/>
      <c r="ABO109" s="107"/>
      <c r="ABP109" s="107"/>
    </row>
    <row r="110" spans="21:744" s="108" customFormat="1" ht="14" x14ac:dyDescent="0.15">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c r="LV110" s="107"/>
      <c r="LW110" s="107"/>
      <c r="LX110" s="107"/>
      <c r="LY110" s="107"/>
      <c r="LZ110" s="107"/>
      <c r="MA110" s="107"/>
      <c r="MB110" s="107"/>
      <c r="MC110" s="107"/>
      <c r="MD110" s="107"/>
      <c r="ME110" s="107"/>
      <c r="MF110" s="107"/>
      <c r="MG110" s="107"/>
      <c r="MH110" s="107"/>
      <c r="MI110" s="107"/>
      <c r="MJ110" s="107"/>
      <c r="MK110" s="107"/>
      <c r="ML110" s="107"/>
      <c r="MM110" s="107"/>
      <c r="MN110" s="107"/>
      <c r="MO110" s="107"/>
      <c r="MP110" s="107"/>
      <c r="MQ110" s="107"/>
      <c r="MR110" s="107"/>
      <c r="MS110" s="107"/>
      <c r="MT110" s="107"/>
      <c r="MU110" s="107"/>
      <c r="MV110" s="107"/>
      <c r="MW110" s="107"/>
      <c r="MX110" s="107"/>
      <c r="MY110" s="107"/>
      <c r="MZ110" s="107"/>
      <c r="NA110" s="107"/>
      <c r="NB110" s="107"/>
      <c r="NC110" s="107"/>
      <c r="ND110" s="107"/>
      <c r="NE110" s="107"/>
      <c r="NF110" s="107"/>
      <c r="NG110" s="107"/>
      <c r="NH110" s="107"/>
      <c r="NI110" s="107"/>
      <c r="NJ110" s="107"/>
      <c r="NK110" s="107"/>
      <c r="NL110" s="107"/>
      <c r="NM110" s="107"/>
      <c r="NN110" s="107"/>
      <c r="NO110" s="107"/>
      <c r="NP110" s="107"/>
      <c r="NQ110" s="107"/>
      <c r="NR110" s="107"/>
      <c r="NS110" s="107"/>
      <c r="NT110" s="107"/>
      <c r="NU110" s="107"/>
      <c r="NV110" s="107"/>
      <c r="NW110" s="107"/>
      <c r="NX110" s="107"/>
      <c r="NY110" s="107"/>
      <c r="NZ110" s="107"/>
      <c r="OA110" s="107"/>
      <c r="OB110" s="107"/>
      <c r="OC110" s="107"/>
      <c r="OD110" s="107"/>
      <c r="OE110" s="107"/>
      <c r="OF110" s="107"/>
      <c r="OG110" s="107"/>
      <c r="OH110" s="107"/>
      <c r="OI110" s="107"/>
      <c r="OJ110" s="107"/>
      <c r="OK110" s="107"/>
      <c r="OL110" s="107"/>
      <c r="OM110" s="107"/>
      <c r="ON110" s="107"/>
      <c r="OO110" s="107"/>
      <c r="OP110" s="107"/>
      <c r="OQ110" s="107"/>
      <c r="OR110" s="107"/>
      <c r="OS110" s="107"/>
      <c r="OT110" s="107"/>
      <c r="OU110" s="107"/>
      <c r="OV110" s="107"/>
      <c r="OW110" s="107"/>
      <c r="OX110" s="107"/>
      <c r="OY110" s="107"/>
      <c r="OZ110" s="107"/>
      <c r="PA110" s="107"/>
      <c r="PB110" s="107"/>
      <c r="PC110" s="107"/>
      <c r="PD110" s="107"/>
      <c r="PE110" s="107"/>
      <c r="PF110" s="107"/>
      <c r="PG110" s="107"/>
      <c r="PH110" s="107"/>
      <c r="PI110" s="107"/>
      <c r="PJ110" s="107"/>
      <c r="PK110" s="107"/>
      <c r="PL110" s="107"/>
      <c r="PM110" s="107"/>
      <c r="PN110" s="107"/>
      <c r="PO110" s="107"/>
      <c r="PP110" s="107"/>
      <c r="PQ110" s="107"/>
      <c r="PR110" s="107"/>
      <c r="PS110" s="107"/>
      <c r="PT110" s="107"/>
      <c r="PU110" s="107"/>
      <c r="PV110" s="107"/>
      <c r="PW110" s="107"/>
      <c r="PX110" s="107"/>
      <c r="PY110" s="107"/>
      <c r="PZ110" s="107"/>
      <c r="QA110" s="107"/>
      <c r="QB110" s="107"/>
      <c r="QC110" s="107"/>
      <c r="QD110" s="107"/>
      <c r="QE110" s="107"/>
      <c r="QF110" s="107"/>
      <c r="QG110" s="107"/>
      <c r="QH110" s="107"/>
      <c r="QI110" s="107"/>
      <c r="QJ110" s="107"/>
      <c r="QK110" s="107"/>
      <c r="QL110" s="107"/>
      <c r="QM110" s="107"/>
      <c r="QN110" s="107"/>
      <c r="QO110" s="107"/>
      <c r="QP110" s="107"/>
      <c r="QQ110" s="107"/>
      <c r="QR110" s="107"/>
      <c r="QS110" s="107"/>
      <c r="QT110" s="107"/>
      <c r="QU110" s="107"/>
      <c r="QV110" s="107"/>
      <c r="QW110" s="107"/>
      <c r="QX110" s="107"/>
      <c r="QY110" s="107"/>
      <c r="QZ110" s="107"/>
      <c r="RA110" s="107"/>
      <c r="RB110" s="107"/>
      <c r="RC110" s="107"/>
      <c r="RD110" s="107"/>
      <c r="RE110" s="107"/>
      <c r="RF110" s="107"/>
      <c r="RG110" s="107"/>
      <c r="RH110" s="107"/>
      <c r="RI110" s="107"/>
      <c r="RJ110" s="107"/>
      <c r="RK110" s="107"/>
      <c r="RL110" s="107"/>
      <c r="RM110" s="107"/>
      <c r="RN110" s="107"/>
      <c r="RO110" s="107"/>
      <c r="RP110" s="107"/>
      <c r="RQ110" s="107"/>
      <c r="RR110" s="107"/>
      <c r="RS110" s="107"/>
      <c r="RT110" s="107"/>
      <c r="RU110" s="107"/>
      <c r="RV110" s="107"/>
      <c r="RW110" s="107"/>
      <c r="RX110" s="107"/>
      <c r="RY110" s="107"/>
      <c r="RZ110" s="107"/>
      <c r="SA110" s="107"/>
      <c r="SB110" s="107"/>
      <c r="SC110" s="107"/>
      <c r="SD110" s="107"/>
      <c r="SE110" s="107"/>
      <c r="SF110" s="107"/>
      <c r="SG110" s="107"/>
      <c r="SH110" s="107"/>
      <c r="SI110" s="107"/>
      <c r="SJ110" s="107"/>
      <c r="SK110" s="107"/>
      <c r="SL110" s="107"/>
      <c r="SM110" s="107"/>
      <c r="SN110" s="107"/>
      <c r="SO110" s="107"/>
      <c r="SP110" s="107"/>
      <c r="SQ110" s="107"/>
      <c r="SR110" s="107"/>
      <c r="SS110" s="107"/>
      <c r="ST110" s="107"/>
      <c r="SU110" s="107"/>
      <c r="SV110" s="107"/>
      <c r="SW110" s="107"/>
      <c r="SX110" s="107"/>
      <c r="SY110" s="107"/>
      <c r="SZ110" s="107"/>
      <c r="TA110" s="107"/>
      <c r="TB110" s="107"/>
      <c r="TC110" s="107"/>
      <c r="TD110" s="107"/>
      <c r="TE110" s="107"/>
      <c r="TF110" s="107"/>
      <c r="TG110" s="107"/>
      <c r="TH110" s="107"/>
      <c r="TI110" s="107"/>
      <c r="TJ110" s="107"/>
      <c r="TK110" s="107"/>
      <c r="TL110" s="107"/>
      <c r="TM110" s="107"/>
      <c r="TN110" s="107"/>
      <c r="TO110" s="107"/>
      <c r="TP110" s="107"/>
      <c r="TQ110" s="107"/>
      <c r="TR110" s="107"/>
      <c r="TS110" s="107"/>
      <c r="TT110" s="107"/>
      <c r="TU110" s="107"/>
      <c r="TV110" s="107"/>
      <c r="TW110" s="107"/>
      <c r="TX110" s="107"/>
      <c r="TY110" s="107"/>
      <c r="TZ110" s="107"/>
      <c r="UA110" s="107"/>
      <c r="UB110" s="107"/>
      <c r="UC110" s="107"/>
      <c r="UD110" s="107"/>
      <c r="UE110" s="107"/>
      <c r="UF110" s="107"/>
      <c r="UG110" s="107"/>
      <c r="UH110" s="107"/>
      <c r="UI110" s="107"/>
      <c r="UJ110" s="107"/>
      <c r="UK110" s="107"/>
      <c r="UL110" s="107"/>
      <c r="UM110" s="107"/>
      <c r="UN110" s="107"/>
      <c r="UO110" s="107"/>
      <c r="UP110" s="107"/>
      <c r="UQ110" s="107"/>
      <c r="UR110" s="107"/>
      <c r="US110" s="107"/>
      <c r="UT110" s="107"/>
      <c r="UU110" s="107"/>
      <c r="UV110" s="107"/>
      <c r="UW110" s="107"/>
      <c r="UX110" s="107"/>
      <c r="UY110" s="107"/>
      <c r="UZ110" s="107"/>
      <c r="VA110" s="107"/>
      <c r="VB110" s="107"/>
      <c r="VC110" s="107"/>
      <c r="VD110" s="107"/>
      <c r="VE110" s="107"/>
      <c r="VF110" s="107"/>
      <c r="VG110" s="107"/>
      <c r="VH110" s="107"/>
      <c r="VI110" s="107"/>
      <c r="VJ110" s="107"/>
      <c r="VK110" s="107"/>
      <c r="VL110" s="107"/>
      <c r="VM110" s="107"/>
      <c r="VN110" s="107"/>
      <c r="VO110" s="107"/>
      <c r="VP110" s="107"/>
      <c r="VQ110" s="107"/>
      <c r="VR110" s="107"/>
      <c r="VS110" s="107"/>
      <c r="VT110" s="107"/>
      <c r="VU110" s="107"/>
      <c r="VV110" s="107"/>
      <c r="VW110" s="107"/>
      <c r="VX110" s="107"/>
      <c r="VY110" s="107"/>
      <c r="VZ110" s="107"/>
      <c r="WA110" s="107"/>
      <c r="WB110" s="107"/>
      <c r="WC110" s="107"/>
      <c r="WD110" s="107"/>
      <c r="WE110" s="107"/>
      <c r="WF110" s="107"/>
      <c r="WG110" s="107"/>
      <c r="WH110" s="107"/>
      <c r="WI110" s="107"/>
      <c r="WJ110" s="107"/>
      <c r="WK110" s="107"/>
      <c r="WL110" s="107"/>
      <c r="WM110" s="107"/>
      <c r="WN110" s="107"/>
      <c r="WO110" s="107"/>
      <c r="WP110" s="107"/>
      <c r="WQ110" s="107"/>
      <c r="WR110" s="107"/>
      <c r="WS110" s="107"/>
      <c r="WT110" s="107"/>
      <c r="WU110" s="107"/>
      <c r="WV110" s="107"/>
      <c r="WW110" s="107"/>
      <c r="WX110" s="107"/>
      <c r="WY110" s="107"/>
      <c r="WZ110" s="107"/>
      <c r="XA110" s="107"/>
      <c r="XB110" s="107"/>
      <c r="XC110" s="107"/>
      <c r="XD110" s="107"/>
      <c r="XE110" s="107"/>
      <c r="XF110" s="107"/>
      <c r="XG110" s="107"/>
      <c r="XH110" s="107"/>
      <c r="XI110" s="107"/>
      <c r="XJ110" s="107"/>
      <c r="XK110" s="107"/>
      <c r="XL110" s="107"/>
      <c r="XM110" s="107"/>
      <c r="XN110" s="107"/>
      <c r="XO110" s="107"/>
      <c r="XP110" s="107"/>
      <c r="XQ110" s="107"/>
      <c r="XR110" s="107"/>
      <c r="XS110" s="107"/>
      <c r="XT110" s="107"/>
      <c r="XU110" s="107"/>
      <c r="XV110" s="107"/>
      <c r="XW110" s="107"/>
      <c r="XX110" s="107"/>
      <c r="XY110" s="107"/>
      <c r="XZ110" s="107"/>
      <c r="YA110" s="107"/>
      <c r="YB110" s="107"/>
      <c r="YC110" s="107"/>
      <c r="YD110" s="107"/>
      <c r="YE110" s="107"/>
      <c r="YF110" s="107"/>
      <c r="YG110" s="107"/>
      <c r="YH110" s="107"/>
      <c r="YI110" s="107"/>
      <c r="YJ110" s="107"/>
      <c r="YK110" s="107"/>
      <c r="YL110" s="107"/>
      <c r="YM110" s="107"/>
      <c r="YN110" s="107"/>
      <c r="YO110" s="107"/>
      <c r="YP110" s="107"/>
      <c r="YQ110" s="107"/>
      <c r="YR110" s="107"/>
      <c r="YS110" s="107"/>
      <c r="YT110" s="107"/>
      <c r="YU110" s="107"/>
      <c r="YV110" s="107"/>
      <c r="YW110" s="107"/>
      <c r="YX110" s="107"/>
      <c r="YY110" s="107"/>
      <c r="YZ110" s="107"/>
      <c r="ZA110" s="107"/>
      <c r="ZB110" s="107"/>
      <c r="ZC110" s="107"/>
      <c r="ZD110" s="107"/>
      <c r="ZE110" s="107"/>
      <c r="ZF110" s="107"/>
      <c r="ZG110" s="107"/>
      <c r="ZH110" s="107"/>
      <c r="ZI110" s="107"/>
      <c r="ZJ110" s="107"/>
      <c r="ZK110" s="107"/>
      <c r="ZL110" s="107"/>
      <c r="ZM110" s="107"/>
      <c r="ZN110" s="107"/>
      <c r="ZO110" s="107"/>
      <c r="ZP110" s="107"/>
      <c r="ZQ110" s="107"/>
      <c r="ZR110" s="107"/>
      <c r="ZS110" s="107"/>
      <c r="ZT110" s="107"/>
      <c r="ZU110" s="107"/>
      <c r="ZV110" s="107"/>
      <c r="ZW110" s="107"/>
      <c r="ZX110" s="107"/>
      <c r="ZY110" s="107"/>
      <c r="ZZ110" s="107"/>
      <c r="AAA110" s="107"/>
      <c r="AAB110" s="107"/>
      <c r="AAC110" s="107"/>
      <c r="AAD110" s="107"/>
      <c r="AAE110" s="107"/>
      <c r="AAF110" s="107"/>
      <c r="AAG110" s="107"/>
      <c r="AAH110" s="107"/>
      <c r="AAI110" s="107"/>
      <c r="AAJ110" s="107"/>
      <c r="AAK110" s="107"/>
      <c r="AAL110" s="107"/>
      <c r="AAM110" s="107"/>
      <c r="AAN110" s="107"/>
      <c r="AAO110" s="107"/>
      <c r="AAP110" s="107"/>
      <c r="AAQ110" s="107"/>
      <c r="AAR110" s="107"/>
      <c r="AAS110" s="107"/>
      <c r="AAT110" s="107"/>
      <c r="AAU110" s="107"/>
      <c r="AAV110" s="107"/>
      <c r="AAW110" s="107"/>
      <c r="AAX110" s="107"/>
      <c r="AAY110" s="107"/>
      <c r="AAZ110" s="107"/>
      <c r="ABA110" s="107"/>
      <c r="ABB110" s="107"/>
      <c r="ABC110" s="107"/>
      <c r="ABD110" s="107"/>
      <c r="ABE110" s="107"/>
      <c r="ABF110" s="107"/>
      <c r="ABG110" s="107"/>
      <c r="ABH110" s="107"/>
      <c r="ABI110" s="107"/>
      <c r="ABJ110" s="107"/>
      <c r="ABK110" s="107"/>
      <c r="ABL110" s="107"/>
      <c r="ABM110" s="107"/>
      <c r="ABN110" s="107"/>
      <c r="ABO110" s="107"/>
      <c r="ABP110" s="107"/>
    </row>
    <row r="111" spans="21:744" s="108" customFormat="1" ht="14" x14ac:dyDescent="0.15">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c r="LV111" s="107"/>
      <c r="LW111" s="107"/>
      <c r="LX111" s="107"/>
      <c r="LY111" s="107"/>
      <c r="LZ111" s="107"/>
      <c r="MA111" s="107"/>
      <c r="MB111" s="107"/>
      <c r="MC111" s="107"/>
      <c r="MD111" s="107"/>
      <c r="ME111" s="107"/>
      <c r="MF111" s="107"/>
      <c r="MG111" s="107"/>
      <c r="MH111" s="107"/>
      <c r="MI111" s="107"/>
      <c r="MJ111" s="107"/>
      <c r="MK111" s="107"/>
      <c r="ML111" s="107"/>
      <c r="MM111" s="107"/>
      <c r="MN111" s="107"/>
      <c r="MO111" s="107"/>
      <c r="MP111" s="107"/>
      <c r="MQ111" s="107"/>
      <c r="MR111" s="107"/>
      <c r="MS111" s="107"/>
      <c r="MT111" s="107"/>
      <c r="MU111" s="107"/>
      <c r="MV111" s="107"/>
      <c r="MW111" s="107"/>
      <c r="MX111" s="107"/>
      <c r="MY111" s="107"/>
      <c r="MZ111" s="107"/>
      <c r="NA111" s="107"/>
      <c r="NB111" s="107"/>
      <c r="NC111" s="107"/>
      <c r="ND111" s="107"/>
      <c r="NE111" s="107"/>
      <c r="NF111" s="107"/>
      <c r="NG111" s="107"/>
      <c r="NH111" s="107"/>
      <c r="NI111" s="107"/>
      <c r="NJ111" s="107"/>
      <c r="NK111" s="107"/>
      <c r="NL111" s="107"/>
      <c r="NM111" s="107"/>
      <c r="NN111" s="107"/>
      <c r="NO111" s="107"/>
      <c r="NP111" s="107"/>
      <c r="NQ111" s="107"/>
      <c r="NR111" s="107"/>
      <c r="NS111" s="107"/>
      <c r="NT111" s="107"/>
      <c r="NU111" s="107"/>
      <c r="NV111" s="107"/>
      <c r="NW111" s="107"/>
      <c r="NX111" s="107"/>
      <c r="NY111" s="107"/>
      <c r="NZ111" s="107"/>
      <c r="OA111" s="107"/>
      <c r="OB111" s="107"/>
      <c r="OC111" s="107"/>
      <c r="OD111" s="107"/>
      <c r="OE111" s="107"/>
      <c r="OF111" s="107"/>
      <c r="OG111" s="107"/>
      <c r="OH111" s="107"/>
      <c r="OI111" s="107"/>
      <c r="OJ111" s="107"/>
      <c r="OK111" s="107"/>
      <c r="OL111" s="107"/>
      <c r="OM111" s="107"/>
      <c r="ON111" s="107"/>
      <c r="OO111" s="107"/>
      <c r="OP111" s="107"/>
      <c r="OQ111" s="107"/>
      <c r="OR111" s="107"/>
      <c r="OS111" s="107"/>
      <c r="OT111" s="107"/>
      <c r="OU111" s="107"/>
      <c r="OV111" s="107"/>
      <c r="OW111" s="107"/>
      <c r="OX111" s="107"/>
      <c r="OY111" s="107"/>
      <c r="OZ111" s="107"/>
      <c r="PA111" s="107"/>
      <c r="PB111" s="107"/>
      <c r="PC111" s="107"/>
      <c r="PD111" s="107"/>
      <c r="PE111" s="107"/>
      <c r="PF111" s="107"/>
      <c r="PG111" s="107"/>
      <c r="PH111" s="107"/>
      <c r="PI111" s="107"/>
      <c r="PJ111" s="107"/>
      <c r="PK111" s="107"/>
      <c r="PL111" s="107"/>
      <c r="PM111" s="107"/>
      <c r="PN111" s="107"/>
      <c r="PO111" s="107"/>
      <c r="PP111" s="107"/>
      <c r="PQ111" s="107"/>
      <c r="PR111" s="107"/>
      <c r="PS111" s="107"/>
      <c r="PT111" s="107"/>
      <c r="PU111" s="107"/>
      <c r="PV111" s="107"/>
      <c r="PW111" s="107"/>
      <c r="PX111" s="107"/>
      <c r="PY111" s="107"/>
      <c r="PZ111" s="107"/>
      <c r="QA111" s="107"/>
      <c r="QB111" s="107"/>
      <c r="QC111" s="107"/>
      <c r="QD111" s="107"/>
      <c r="QE111" s="107"/>
      <c r="QF111" s="107"/>
      <c r="QG111" s="107"/>
      <c r="QH111" s="107"/>
      <c r="QI111" s="107"/>
      <c r="QJ111" s="107"/>
      <c r="QK111" s="107"/>
      <c r="QL111" s="107"/>
      <c r="QM111" s="107"/>
      <c r="QN111" s="107"/>
      <c r="QO111" s="107"/>
      <c r="QP111" s="107"/>
      <c r="QQ111" s="107"/>
      <c r="QR111" s="107"/>
      <c r="QS111" s="107"/>
      <c r="QT111" s="107"/>
      <c r="QU111" s="107"/>
      <c r="QV111" s="107"/>
      <c r="QW111" s="107"/>
      <c r="QX111" s="107"/>
      <c r="QY111" s="107"/>
      <c r="QZ111" s="107"/>
      <c r="RA111" s="107"/>
      <c r="RB111" s="107"/>
      <c r="RC111" s="107"/>
      <c r="RD111" s="107"/>
      <c r="RE111" s="107"/>
      <c r="RF111" s="107"/>
      <c r="RG111" s="107"/>
      <c r="RH111" s="107"/>
      <c r="RI111" s="107"/>
      <c r="RJ111" s="107"/>
      <c r="RK111" s="107"/>
      <c r="RL111" s="107"/>
      <c r="RM111" s="107"/>
      <c r="RN111" s="107"/>
      <c r="RO111" s="107"/>
      <c r="RP111" s="107"/>
      <c r="RQ111" s="107"/>
      <c r="RR111" s="107"/>
      <c r="RS111" s="107"/>
      <c r="RT111" s="107"/>
      <c r="RU111" s="107"/>
      <c r="RV111" s="107"/>
      <c r="RW111" s="107"/>
      <c r="RX111" s="107"/>
      <c r="RY111" s="107"/>
      <c r="RZ111" s="107"/>
      <c r="SA111" s="107"/>
      <c r="SB111" s="107"/>
      <c r="SC111" s="107"/>
      <c r="SD111" s="107"/>
      <c r="SE111" s="107"/>
      <c r="SF111" s="107"/>
      <c r="SG111" s="107"/>
      <c r="SH111" s="107"/>
      <c r="SI111" s="107"/>
      <c r="SJ111" s="107"/>
      <c r="SK111" s="107"/>
      <c r="SL111" s="107"/>
      <c r="SM111" s="107"/>
      <c r="SN111" s="107"/>
      <c r="SO111" s="107"/>
      <c r="SP111" s="107"/>
      <c r="SQ111" s="107"/>
      <c r="SR111" s="107"/>
      <c r="SS111" s="107"/>
      <c r="ST111" s="107"/>
      <c r="SU111" s="107"/>
      <c r="SV111" s="107"/>
      <c r="SW111" s="107"/>
      <c r="SX111" s="107"/>
      <c r="SY111" s="107"/>
      <c r="SZ111" s="107"/>
      <c r="TA111" s="107"/>
      <c r="TB111" s="107"/>
      <c r="TC111" s="107"/>
      <c r="TD111" s="107"/>
      <c r="TE111" s="107"/>
      <c r="TF111" s="107"/>
      <c r="TG111" s="107"/>
      <c r="TH111" s="107"/>
      <c r="TI111" s="107"/>
      <c r="TJ111" s="107"/>
      <c r="TK111" s="107"/>
      <c r="TL111" s="107"/>
      <c r="TM111" s="107"/>
      <c r="TN111" s="107"/>
      <c r="TO111" s="107"/>
      <c r="TP111" s="107"/>
      <c r="TQ111" s="107"/>
      <c r="TR111" s="107"/>
      <c r="TS111" s="107"/>
      <c r="TT111" s="107"/>
      <c r="TU111" s="107"/>
      <c r="TV111" s="107"/>
      <c r="TW111" s="107"/>
      <c r="TX111" s="107"/>
      <c r="TY111" s="107"/>
      <c r="TZ111" s="107"/>
      <c r="UA111" s="107"/>
      <c r="UB111" s="107"/>
      <c r="UC111" s="107"/>
      <c r="UD111" s="107"/>
      <c r="UE111" s="107"/>
      <c r="UF111" s="107"/>
      <c r="UG111" s="107"/>
      <c r="UH111" s="107"/>
      <c r="UI111" s="107"/>
      <c r="UJ111" s="107"/>
      <c r="UK111" s="107"/>
      <c r="UL111" s="107"/>
      <c r="UM111" s="107"/>
      <c r="UN111" s="107"/>
      <c r="UO111" s="107"/>
      <c r="UP111" s="107"/>
      <c r="UQ111" s="107"/>
      <c r="UR111" s="107"/>
      <c r="US111" s="107"/>
      <c r="UT111" s="107"/>
      <c r="UU111" s="107"/>
      <c r="UV111" s="107"/>
      <c r="UW111" s="107"/>
      <c r="UX111" s="107"/>
      <c r="UY111" s="107"/>
      <c r="UZ111" s="107"/>
      <c r="VA111" s="107"/>
      <c r="VB111" s="107"/>
      <c r="VC111" s="107"/>
      <c r="VD111" s="107"/>
      <c r="VE111" s="107"/>
      <c r="VF111" s="107"/>
      <c r="VG111" s="107"/>
      <c r="VH111" s="107"/>
      <c r="VI111" s="107"/>
      <c r="VJ111" s="107"/>
      <c r="VK111" s="107"/>
      <c r="VL111" s="107"/>
      <c r="VM111" s="107"/>
      <c r="VN111" s="107"/>
      <c r="VO111" s="107"/>
      <c r="VP111" s="107"/>
      <c r="VQ111" s="107"/>
      <c r="VR111" s="107"/>
      <c r="VS111" s="107"/>
      <c r="VT111" s="107"/>
      <c r="VU111" s="107"/>
      <c r="VV111" s="107"/>
      <c r="VW111" s="107"/>
      <c r="VX111" s="107"/>
      <c r="VY111" s="107"/>
      <c r="VZ111" s="107"/>
      <c r="WA111" s="107"/>
      <c r="WB111" s="107"/>
      <c r="WC111" s="107"/>
      <c r="WD111" s="107"/>
      <c r="WE111" s="107"/>
      <c r="WF111" s="107"/>
      <c r="WG111" s="107"/>
      <c r="WH111" s="107"/>
      <c r="WI111" s="107"/>
      <c r="WJ111" s="107"/>
      <c r="WK111" s="107"/>
      <c r="WL111" s="107"/>
      <c r="WM111" s="107"/>
      <c r="WN111" s="107"/>
      <c r="WO111" s="107"/>
      <c r="WP111" s="107"/>
      <c r="WQ111" s="107"/>
      <c r="WR111" s="107"/>
      <c r="WS111" s="107"/>
      <c r="WT111" s="107"/>
      <c r="WU111" s="107"/>
      <c r="WV111" s="107"/>
      <c r="WW111" s="107"/>
      <c r="WX111" s="107"/>
      <c r="WY111" s="107"/>
      <c r="WZ111" s="107"/>
      <c r="XA111" s="107"/>
      <c r="XB111" s="107"/>
      <c r="XC111" s="107"/>
      <c r="XD111" s="107"/>
      <c r="XE111" s="107"/>
      <c r="XF111" s="107"/>
      <c r="XG111" s="107"/>
      <c r="XH111" s="107"/>
      <c r="XI111" s="107"/>
      <c r="XJ111" s="107"/>
      <c r="XK111" s="107"/>
      <c r="XL111" s="107"/>
      <c r="XM111" s="107"/>
      <c r="XN111" s="107"/>
      <c r="XO111" s="107"/>
      <c r="XP111" s="107"/>
      <c r="XQ111" s="107"/>
      <c r="XR111" s="107"/>
      <c r="XS111" s="107"/>
      <c r="XT111" s="107"/>
      <c r="XU111" s="107"/>
      <c r="XV111" s="107"/>
      <c r="XW111" s="107"/>
      <c r="XX111" s="107"/>
      <c r="XY111" s="107"/>
      <c r="XZ111" s="107"/>
      <c r="YA111" s="107"/>
      <c r="YB111" s="107"/>
      <c r="YC111" s="107"/>
      <c r="YD111" s="107"/>
      <c r="YE111" s="107"/>
      <c r="YF111" s="107"/>
      <c r="YG111" s="107"/>
      <c r="YH111" s="107"/>
      <c r="YI111" s="107"/>
      <c r="YJ111" s="107"/>
      <c r="YK111" s="107"/>
      <c r="YL111" s="107"/>
      <c r="YM111" s="107"/>
      <c r="YN111" s="107"/>
      <c r="YO111" s="107"/>
      <c r="YP111" s="107"/>
      <c r="YQ111" s="107"/>
      <c r="YR111" s="107"/>
      <c r="YS111" s="107"/>
      <c r="YT111" s="107"/>
      <c r="YU111" s="107"/>
      <c r="YV111" s="107"/>
      <c r="YW111" s="107"/>
      <c r="YX111" s="107"/>
      <c r="YY111" s="107"/>
      <c r="YZ111" s="107"/>
      <c r="ZA111" s="107"/>
      <c r="ZB111" s="107"/>
      <c r="ZC111" s="107"/>
      <c r="ZD111" s="107"/>
      <c r="ZE111" s="107"/>
      <c r="ZF111" s="107"/>
      <c r="ZG111" s="107"/>
      <c r="ZH111" s="107"/>
      <c r="ZI111" s="107"/>
      <c r="ZJ111" s="107"/>
      <c r="ZK111" s="107"/>
      <c r="ZL111" s="107"/>
      <c r="ZM111" s="107"/>
      <c r="ZN111" s="107"/>
      <c r="ZO111" s="107"/>
      <c r="ZP111" s="107"/>
      <c r="ZQ111" s="107"/>
      <c r="ZR111" s="107"/>
      <c r="ZS111" s="107"/>
      <c r="ZT111" s="107"/>
      <c r="ZU111" s="107"/>
      <c r="ZV111" s="107"/>
      <c r="ZW111" s="107"/>
      <c r="ZX111" s="107"/>
      <c r="ZY111" s="107"/>
      <c r="ZZ111" s="107"/>
      <c r="AAA111" s="107"/>
      <c r="AAB111" s="107"/>
      <c r="AAC111" s="107"/>
      <c r="AAD111" s="107"/>
      <c r="AAE111" s="107"/>
      <c r="AAF111" s="107"/>
      <c r="AAG111" s="107"/>
      <c r="AAH111" s="107"/>
      <c r="AAI111" s="107"/>
      <c r="AAJ111" s="107"/>
      <c r="AAK111" s="107"/>
      <c r="AAL111" s="107"/>
      <c r="AAM111" s="107"/>
      <c r="AAN111" s="107"/>
      <c r="AAO111" s="107"/>
      <c r="AAP111" s="107"/>
      <c r="AAQ111" s="107"/>
      <c r="AAR111" s="107"/>
      <c r="AAS111" s="107"/>
      <c r="AAT111" s="107"/>
      <c r="AAU111" s="107"/>
      <c r="AAV111" s="107"/>
      <c r="AAW111" s="107"/>
      <c r="AAX111" s="107"/>
      <c r="AAY111" s="107"/>
      <c r="AAZ111" s="107"/>
      <c r="ABA111" s="107"/>
      <c r="ABB111" s="107"/>
      <c r="ABC111" s="107"/>
      <c r="ABD111" s="107"/>
      <c r="ABE111" s="107"/>
      <c r="ABF111" s="107"/>
      <c r="ABG111" s="107"/>
      <c r="ABH111" s="107"/>
      <c r="ABI111" s="107"/>
      <c r="ABJ111" s="107"/>
      <c r="ABK111" s="107"/>
      <c r="ABL111" s="107"/>
      <c r="ABM111" s="107"/>
      <c r="ABN111" s="107"/>
      <c r="ABO111" s="107"/>
      <c r="ABP111" s="107"/>
    </row>
    <row r="112" spans="21:744" s="108" customFormat="1" ht="14" x14ac:dyDescent="0.15">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c r="LV112" s="107"/>
      <c r="LW112" s="107"/>
      <c r="LX112" s="107"/>
      <c r="LY112" s="107"/>
      <c r="LZ112" s="107"/>
      <c r="MA112" s="107"/>
      <c r="MB112" s="107"/>
      <c r="MC112" s="107"/>
      <c r="MD112" s="107"/>
      <c r="ME112" s="107"/>
      <c r="MF112" s="107"/>
      <c r="MG112" s="107"/>
      <c r="MH112" s="107"/>
      <c r="MI112" s="107"/>
      <c r="MJ112" s="107"/>
      <c r="MK112" s="107"/>
      <c r="ML112" s="107"/>
      <c r="MM112" s="107"/>
      <c r="MN112" s="107"/>
      <c r="MO112" s="107"/>
      <c r="MP112" s="107"/>
      <c r="MQ112" s="107"/>
      <c r="MR112" s="107"/>
      <c r="MS112" s="107"/>
      <c r="MT112" s="107"/>
      <c r="MU112" s="107"/>
      <c r="MV112" s="107"/>
      <c r="MW112" s="107"/>
      <c r="MX112" s="107"/>
      <c r="MY112" s="107"/>
      <c r="MZ112" s="107"/>
      <c r="NA112" s="107"/>
      <c r="NB112" s="107"/>
      <c r="NC112" s="107"/>
      <c r="ND112" s="107"/>
      <c r="NE112" s="107"/>
      <c r="NF112" s="107"/>
      <c r="NG112" s="107"/>
      <c r="NH112" s="107"/>
      <c r="NI112" s="107"/>
      <c r="NJ112" s="107"/>
      <c r="NK112" s="107"/>
      <c r="NL112" s="107"/>
      <c r="NM112" s="107"/>
      <c r="NN112" s="107"/>
      <c r="NO112" s="107"/>
      <c r="NP112" s="107"/>
      <c r="NQ112" s="107"/>
      <c r="NR112" s="107"/>
      <c r="NS112" s="107"/>
      <c r="NT112" s="107"/>
      <c r="NU112" s="107"/>
      <c r="NV112" s="107"/>
      <c r="NW112" s="107"/>
      <c r="NX112" s="107"/>
      <c r="NY112" s="107"/>
      <c r="NZ112" s="107"/>
      <c r="OA112" s="107"/>
      <c r="OB112" s="107"/>
      <c r="OC112" s="107"/>
      <c r="OD112" s="107"/>
      <c r="OE112" s="107"/>
      <c r="OF112" s="107"/>
      <c r="OG112" s="107"/>
      <c r="OH112" s="107"/>
      <c r="OI112" s="107"/>
      <c r="OJ112" s="107"/>
      <c r="OK112" s="107"/>
      <c r="OL112" s="107"/>
      <c r="OM112" s="107"/>
      <c r="ON112" s="107"/>
      <c r="OO112" s="107"/>
      <c r="OP112" s="107"/>
      <c r="OQ112" s="107"/>
      <c r="OR112" s="107"/>
      <c r="OS112" s="107"/>
      <c r="OT112" s="107"/>
      <c r="OU112" s="107"/>
      <c r="OV112" s="107"/>
      <c r="OW112" s="107"/>
      <c r="OX112" s="107"/>
      <c r="OY112" s="107"/>
      <c r="OZ112" s="107"/>
      <c r="PA112" s="107"/>
      <c r="PB112" s="107"/>
      <c r="PC112" s="107"/>
      <c r="PD112" s="107"/>
      <c r="PE112" s="107"/>
      <c r="PF112" s="107"/>
      <c r="PG112" s="107"/>
      <c r="PH112" s="107"/>
      <c r="PI112" s="107"/>
      <c r="PJ112" s="107"/>
      <c r="PK112" s="107"/>
      <c r="PL112" s="107"/>
      <c r="PM112" s="107"/>
      <c r="PN112" s="107"/>
      <c r="PO112" s="107"/>
      <c r="PP112" s="107"/>
      <c r="PQ112" s="107"/>
      <c r="PR112" s="107"/>
      <c r="PS112" s="107"/>
      <c r="PT112" s="107"/>
      <c r="PU112" s="107"/>
      <c r="PV112" s="107"/>
      <c r="PW112" s="107"/>
      <c r="PX112" s="107"/>
      <c r="PY112" s="107"/>
      <c r="PZ112" s="107"/>
      <c r="QA112" s="107"/>
      <c r="QB112" s="107"/>
      <c r="QC112" s="107"/>
      <c r="QD112" s="107"/>
      <c r="QE112" s="107"/>
      <c r="QF112" s="107"/>
      <c r="QG112" s="107"/>
      <c r="QH112" s="107"/>
      <c r="QI112" s="107"/>
      <c r="QJ112" s="107"/>
      <c r="QK112" s="107"/>
      <c r="QL112" s="107"/>
      <c r="QM112" s="107"/>
      <c r="QN112" s="107"/>
      <c r="QO112" s="107"/>
      <c r="QP112" s="107"/>
      <c r="QQ112" s="107"/>
      <c r="QR112" s="107"/>
      <c r="QS112" s="107"/>
      <c r="QT112" s="107"/>
      <c r="QU112" s="107"/>
      <c r="QV112" s="107"/>
      <c r="QW112" s="107"/>
      <c r="QX112" s="107"/>
      <c r="QY112" s="107"/>
      <c r="QZ112" s="107"/>
      <c r="RA112" s="107"/>
      <c r="RB112" s="107"/>
      <c r="RC112" s="107"/>
      <c r="RD112" s="107"/>
      <c r="RE112" s="107"/>
      <c r="RF112" s="107"/>
      <c r="RG112" s="107"/>
      <c r="RH112" s="107"/>
      <c r="RI112" s="107"/>
      <c r="RJ112" s="107"/>
      <c r="RK112" s="107"/>
      <c r="RL112" s="107"/>
      <c r="RM112" s="107"/>
      <c r="RN112" s="107"/>
      <c r="RO112" s="107"/>
      <c r="RP112" s="107"/>
      <c r="RQ112" s="107"/>
      <c r="RR112" s="107"/>
      <c r="RS112" s="107"/>
      <c r="RT112" s="107"/>
      <c r="RU112" s="107"/>
      <c r="RV112" s="107"/>
      <c r="RW112" s="107"/>
      <c r="RX112" s="107"/>
      <c r="RY112" s="107"/>
      <c r="RZ112" s="107"/>
      <c r="SA112" s="107"/>
      <c r="SB112" s="107"/>
      <c r="SC112" s="107"/>
      <c r="SD112" s="107"/>
      <c r="SE112" s="107"/>
      <c r="SF112" s="107"/>
      <c r="SG112" s="107"/>
      <c r="SH112" s="107"/>
      <c r="SI112" s="107"/>
      <c r="SJ112" s="107"/>
      <c r="SK112" s="107"/>
      <c r="SL112" s="107"/>
      <c r="SM112" s="107"/>
      <c r="SN112" s="107"/>
      <c r="SO112" s="107"/>
      <c r="SP112" s="107"/>
      <c r="SQ112" s="107"/>
      <c r="SR112" s="107"/>
      <c r="SS112" s="107"/>
      <c r="ST112" s="107"/>
      <c r="SU112" s="107"/>
      <c r="SV112" s="107"/>
      <c r="SW112" s="107"/>
      <c r="SX112" s="107"/>
      <c r="SY112" s="107"/>
      <c r="SZ112" s="107"/>
      <c r="TA112" s="107"/>
      <c r="TB112" s="107"/>
      <c r="TC112" s="107"/>
      <c r="TD112" s="107"/>
      <c r="TE112" s="107"/>
      <c r="TF112" s="107"/>
      <c r="TG112" s="107"/>
      <c r="TH112" s="107"/>
      <c r="TI112" s="107"/>
      <c r="TJ112" s="107"/>
      <c r="TK112" s="107"/>
      <c r="TL112" s="107"/>
      <c r="TM112" s="107"/>
      <c r="TN112" s="107"/>
      <c r="TO112" s="107"/>
      <c r="TP112" s="107"/>
      <c r="TQ112" s="107"/>
      <c r="TR112" s="107"/>
      <c r="TS112" s="107"/>
      <c r="TT112" s="107"/>
      <c r="TU112" s="107"/>
      <c r="TV112" s="107"/>
      <c r="TW112" s="107"/>
      <c r="TX112" s="107"/>
      <c r="TY112" s="107"/>
      <c r="TZ112" s="107"/>
      <c r="UA112" s="107"/>
      <c r="UB112" s="107"/>
      <c r="UC112" s="107"/>
      <c r="UD112" s="107"/>
      <c r="UE112" s="107"/>
      <c r="UF112" s="107"/>
      <c r="UG112" s="107"/>
      <c r="UH112" s="107"/>
      <c r="UI112" s="107"/>
      <c r="UJ112" s="107"/>
      <c r="UK112" s="107"/>
      <c r="UL112" s="107"/>
      <c r="UM112" s="107"/>
      <c r="UN112" s="107"/>
      <c r="UO112" s="107"/>
      <c r="UP112" s="107"/>
      <c r="UQ112" s="107"/>
      <c r="UR112" s="107"/>
      <c r="US112" s="107"/>
      <c r="UT112" s="107"/>
      <c r="UU112" s="107"/>
      <c r="UV112" s="107"/>
      <c r="UW112" s="107"/>
      <c r="UX112" s="107"/>
      <c r="UY112" s="107"/>
      <c r="UZ112" s="107"/>
      <c r="VA112" s="107"/>
      <c r="VB112" s="107"/>
      <c r="VC112" s="107"/>
      <c r="VD112" s="107"/>
      <c r="VE112" s="107"/>
      <c r="VF112" s="107"/>
      <c r="VG112" s="107"/>
      <c r="VH112" s="107"/>
      <c r="VI112" s="107"/>
      <c r="VJ112" s="107"/>
      <c r="VK112" s="107"/>
      <c r="VL112" s="107"/>
      <c r="VM112" s="107"/>
      <c r="VN112" s="107"/>
      <c r="VO112" s="107"/>
      <c r="VP112" s="107"/>
      <c r="VQ112" s="107"/>
      <c r="VR112" s="107"/>
      <c r="VS112" s="107"/>
      <c r="VT112" s="107"/>
      <c r="VU112" s="107"/>
      <c r="VV112" s="107"/>
      <c r="VW112" s="107"/>
      <c r="VX112" s="107"/>
      <c r="VY112" s="107"/>
      <c r="VZ112" s="107"/>
      <c r="WA112" s="107"/>
      <c r="WB112" s="107"/>
      <c r="WC112" s="107"/>
      <c r="WD112" s="107"/>
      <c r="WE112" s="107"/>
      <c r="WF112" s="107"/>
      <c r="WG112" s="107"/>
      <c r="WH112" s="107"/>
      <c r="WI112" s="107"/>
      <c r="WJ112" s="107"/>
      <c r="WK112" s="107"/>
      <c r="WL112" s="107"/>
      <c r="WM112" s="107"/>
      <c r="WN112" s="107"/>
      <c r="WO112" s="107"/>
      <c r="WP112" s="107"/>
      <c r="WQ112" s="107"/>
      <c r="WR112" s="107"/>
      <c r="WS112" s="107"/>
      <c r="WT112" s="107"/>
      <c r="WU112" s="107"/>
      <c r="WV112" s="107"/>
      <c r="WW112" s="107"/>
      <c r="WX112" s="107"/>
      <c r="WY112" s="107"/>
      <c r="WZ112" s="107"/>
      <c r="XA112" s="107"/>
      <c r="XB112" s="107"/>
      <c r="XC112" s="107"/>
      <c r="XD112" s="107"/>
      <c r="XE112" s="107"/>
      <c r="XF112" s="107"/>
      <c r="XG112" s="107"/>
      <c r="XH112" s="107"/>
      <c r="XI112" s="107"/>
      <c r="XJ112" s="107"/>
      <c r="XK112" s="107"/>
      <c r="XL112" s="107"/>
      <c r="XM112" s="107"/>
      <c r="XN112" s="107"/>
      <c r="XO112" s="107"/>
      <c r="XP112" s="107"/>
      <c r="XQ112" s="107"/>
      <c r="XR112" s="107"/>
      <c r="XS112" s="107"/>
      <c r="XT112" s="107"/>
      <c r="XU112" s="107"/>
      <c r="XV112" s="107"/>
      <c r="XW112" s="107"/>
      <c r="XX112" s="107"/>
      <c r="XY112" s="107"/>
      <c r="XZ112" s="107"/>
      <c r="YA112" s="107"/>
      <c r="YB112" s="107"/>
      <c r="YC112" s="107"/>
      <c r="YD112" s="107"/>
      <c r="YE112" s="107"/>
      <c r="YF112" s="107"/>
      <c r="YG112" s="107"/>
      <c r="YH112" s="107"/>
      <c r="YI112" s="107"/>
      <c r="YJ112" s="107"/>
      <c r="YK112" s="107"/>
      <c r="YL112" s="107"/>
      <c r="YM112" s="107"/>
      <c r="YN112" s="107"/>
      <c r="YO112" s="107"/>
      <c r="YP112" s="107"/>
      <c r="YQ112" s="107"/>
      <c r="YR112" s="107"/>
      <c r="YS112" s="107"/>
      <c r="YT112" s="107"/>
      <c r="YU112" s="107"/>
      <c r="YV112" s="107"/>
      <c r="YW112" s="107"/>
      <c r="YX112" s="107"/>
      <c r="YY112" s="107"/>
      <c r="YZ112" s="107"/>
      <c r="ZA112" s="107"/>
      <c r="ZB112" s="107"/>
      <c r="ZC112" s="107"/>
      <c r="ZD112" s="107"/>
      <c r="ZE112" s="107"/>
      <c r="ZF112" s="107"/>
      <c r="ZG112" s="107"/>
      <c r="ZH112" s="107"/>
      <c r="ZI112" s="107"/>
      <c r="ZJ112" s="107"/>
      <c r="ZK112" s="107"/>
      <c r="ZL112" s="107"/>
      <c r="ZM112" s="107"/>
      <c r="ZN112" s="107"/>
      <c r="ZO112" s="107"/>
      <c r="ZP112" s="107"/>
      <c r="ZQ112" s="107"/>
      <c r="ZR112" s="107"/>
      <c r="ZS112" s="107"/>
      <c r="ZT112" s="107"/>
      <c r="ZU112" s="107"/>
      <c r="ZV112" s="107"/>
      <c r="ZW112" s="107"/>
      <c r="ZX112" s="107"/>
      <c r="ZY112" s="107"/>
      <c r="ZZ112" s="107"/>
      <c r="AAA112" s="107"/>
      <c r="AAB112" s="107"/>
      <c r="AAC112" s="107"/>
      <c r="AAD112" s="107"/>
      <c r="AAE112" s="107"/>
      <c r="AAF112" s="107"/>
      <c r="AAG112" s="107"/>
      <c r="AAH112" s="107"/>
      <c r="AAI112" s="107"/>
      <c r="AAJ112" s="107"/>
      <c r="AAK112" s="107"/>
      <c r="AAL112" s="107"/>
      <c r="AAM112" s="107"/>
      <c r="AAN112" s="107"/>
      <c r="AAO112" s="107"/>
      <c r="AAP112" s="107"/>
      <c r="AAQ112" s="107"/>
      <c r="AAR112" s="107"/>
      <c r="AAS112" s="107"/>
      <c r="AAT112" s="107"/>
      <c r="AAU112" s="107"/>
      <c r="AAV112" s="107"/>
      <c r="AAW112" s="107"/>
      <c r="AAX112" s="107"/>
      <c r="AAY112" s="107"/>
      <c r="AAZ112" s="107"/>
      <c r="ABA112" s="107"/>
      <c r="ABB112" s="107"/>
      <c r="ABC112" s="107"/>
      <c r="ABD112" s="107"/>
      <c r="ABE112" s="107"/>
      <c r="ABF112" s="107"/>
      <c r="ABG112" s="107"/>
      <c r="ABH112" s="107"/>
      <c r="ABI112" s="107"/>
      <c r="ABJ112" s="107"/>
      <c r="ABK112" s="107"/>
      <c r="ABL112" s="107"/>
      <c r="ABM112" s="107"/>
      <c r="ABN112" s="107"/>
      <c r="ABO112" s="107"/>
      <c r="ABP112" s="107"/>
    </row>
    <row r="113" spans="21:744" s="108" customFormat="1" ht="14" x14ac:dyDescent="0.15">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c r="LV113" s="107"/>
      <c r="LW113" s="107"/>
      <c r="LX113" s="107"/>
      <c r="LY113" s="107"/>
      <c r="LZ113" s="107"/>
      <c r="MA113" s="107"/>
      <c r="MB113" s="107"/>
      <c r="MC113" s="107"/>
      <c r="MD113" s="107"/>
      <c r="ME113" s="107"/>
      <c r="MF113" s="107"/>
      <c r="MG113" s="107"/>
      <c r="MH113" s="107"/>
      <c r="MI113" s="107"/>
      <c r="MJ113" s="107"/>
      <c r="MK113" s="107"/>
      <c r="ML113" s="107"/>
      <c r="MM113" s="107"/>
      <c r="MN113" s="107"/>
      <c r="MO113" s="107"/>
      <c r="MP113" s="107"/>
      <c r="MQ113" s="107"/>
      <c r="MR113" s="107"/>
      <c r="MS113" s="107"/>
      <c r="MT113" s="107"/>
      <c r="MU113" s="107"/>
      <c r="MV113" s="107"/>
      <c r="MW113" s="107"/>
      <c r="MX113" s="107"/>
      <c r="MY113" s="107"/>
      <c r="MZ113" s="107"/>
      <c r="NA113" s="107"/>
      <c r="NB113" s="107"/>
      <c r="NC113" s="107"/>
      <c r="ND113" s="107"/>
      <c r="NE113" s="107"/>
      <c r="NF113" s="107"/>
      <c r="NG113" s="107"/>
      <c r="NH113" s="107"/>
      <c r="NI113" s="107"/>
      <c r="NJ113" s="107"/>
      <c r="NK113" s="107"/>
      <c r="NL113" s="107"/>
      <c r="NM113" s="107"/>
      <c r="NN113" s="107"/>
      <c r="NO113" s="107"/>
      <c r="NP113" s="107"/>
      <c r="NQ113" s="107"/>
      <c r="NR113" s="107"/>
      <c r="NS113" s="107"/>
      <c r="NT113" s="107"/>
      <c r="NU113" s="107"/>
      <c r="NV113" s="107"/>
      <c r="NW113" s="107"/>
      <c r="NX113" s="107"/>
      <c r="NY113" s="107"/>
      <c r="NZ113" s="107"/>
      <c r="OA113" s="107"/>
      <c r="OB113" s="107"/>
      <c r="OC113" s="107"/>
      <c r="OD113" s="107"/>
      <c r="OE113" s="107"/>
      <c r="OF113" s="107"/>
      <c r="OG113" s="107"/>
      <c r="OH113" s="107"/>
      <c r="OI113" s="107"/>
      <c r="OJ113" s="107"/>
      <c r="OK113" s="107"/>
      <c r="OL113" s="107"/>
      <c r="OM113" s="107"/>
      <c r="ON113" s="107"/>
      <c r="OO113" s="107"/>
      <c r="OP113" s="107"/>
      <c r="OQ113" s="107"/>
      <c r="OR113" s="107"/>
      <c r="OS113" s="107"/>
      <c r="OT113" s="107"/>
      <c r="OU113" s="107"/>
      <c r="OV113" s="107"/>
      <c r="OW113" s="107"/>
      <c r="OX113" s="107"/>
      <c r="OY113" s="107"/>
      <c r="OZ113" s="107"/>
      <c r="PA113" s="107"/>
      <c r="PB113" s="107"/>
      <c r="PC113" s="107"/>
      <c r="PD113" s="107"/>
      <c r="PE113" s="107"/>
      <c r="PF113" s="107"/>
      <c r="PG113" s="107"/>
      <c r="PH113" s="107"/>
      <c r="PI113" s="107"/>
      <c r="PJ113" s="107"/>
      <c r="PK113" s="107"/>
      <c r="PL113" s="107"/>
      <c r="PM113" s="107"/>
      <c r="PN113" s="107"/>
      <c r="PO113" s="107"/>
      <c r="PP113" s="107"/>
      <c r="PQ113" s="107"/>
      <c r="PR113" s="107"/>
      <c r="PS113" s="107"/>
      <c r="PT113" s="107"/>
      <c r="PU113" s="107"/>
      <c r="PV113" s="107"/>
      <c r="PW113" s="107"/>
      <c r="PX113" s="107"/>
      <c r="PY113" s="107"/>
      <c r="PZ113" s="107"/>
      <c r="QA113" s="107"/>
      <c r="QB113" s="107"/>
      <c r="QC113" s="107"/>
      <c r="QD113" s="107"/>
      <c r="QE113" s="107"/>
      <c r="QF113" s="107"/>
      <c r="QG113" s="107"/>
      <c r="QH113" s="107"/>
      <c r="QI113" s="107"/>
      <c r="QJ113" s="107"/>
      <c r="QK113" s="107"/>
      <c r="QL113" s="107"/>
      <c r="QM113" s="107"/>
      <c r="QN113" s="107"/>
      <c r="QO113" s="107"/>
      <c r="QP113" s="107"/>
      <c r="QQ113" s="107"/>
      <c r="QR113" s="107"/>
      <c r="QS113" s="107"/>
      <c r="QT113" s="107"/>
      <c r="QU113" s="107"/>
      <c r="QV113" s="107"/>
      <c r="QW113" s="107"/>
      <c r="QX113" s="107"/>
      <c r="QY113" s="107"/>
      <c r="QZ113" s="107"/>
      <c r="RA113" s="107"/>
      <c r="RB113" s="107"/>
      <c r="RC113" s="107"/>
      <c r="RD113" s="107"/>
      <c r="RE113" s="107"/>
      <c r="RF113" s="107"/>
      <c r="RG113" s="107"/>
      <c r="RH113" s="107"/>
      <c r="RI113" s="107"/>
      <c r="RJ113" s="107"/>
      <c r="RK113" s="107"/>
      <c r="RL113" s="107"/>
      <c r="RM113" s="107"/>
      <c r="RN113" s="107"/>
      <c r="RO113" s="107"/>
      <c r="RP113" s="107"/>
      <c r="RQ113" s="107"/>
      <c r="RR113" s="107"/>
      <c r="RS113" s="107"/>
      <c r="RT113" s="107"/>
      <c r="RU113" s="107"/>
      <c r="RV113" s="107"/>
      <c r="RW113" s="107"/>
      <c r="RX113" s="107"/>
      <c r="RY113" s="107"/>
      <c r="RZ113" s="107"/>
      <c r="SA113" s="107"/>
      <c r="SB113" s="107"/>
      <c r="SC113" s="107"/>
      <c r="SD113" s="107"/>
      <c r="SE113" s="107"/>
      <c r="SF113" s="107"/>
      <c r="SG113" s="107"/>
      <c r="SH113" s="107"/>
      <c r="SI113" s="107"/>
      <c r="SJ113" s="107"/>
      <c r="SK113" s="107"/>
      <c r="SL113" s="107"/>
      <c r="SM113" s="107"/>
      <c r="SN113" s="107"/>
      <c r="SO113" s="107"/>
      <c r="SP113" s="107"/>
      <c r="SQ113" s="107"/>
      <c r="SR113" s="107"/>
      <c r="SS113" s="107"/>
      <c r="ST113" s="107"/>
      <c r="SU113" s="107"/>
      <c r="SV113" s="107"/>
      <c r="SW113" s="107"/>
      <c r="SX113" s="107"/>
      <c r="SY113" s="107"/>
      <c r="SZ113" s="107"/>
      <c r="TA113" s="107"/>
      <c r="TB113" s="107"/>
      <c r="TC113" s="107"/>
      <c r="TD113" s="107"/>
      <c r="TE113" s="107"/>
      <c r="TF113" s="107"/>
      <c r="TG113" s="107"/>
      <c r="TH113" s="107"/>
      <c r="TI113" s="107"/>
      <c r="TJ113" s="107"/>
      <c r="TK113" s="107"/>
      <c r="TL113" s="107"/>
      <c r="TM113" s="107"/>
      <c r="TN113" s="107"/>
      <c r="TO113" s="107"/>
      <c r="TP113" s="107"/>
      <c r="TQ113" s="107"/>
      <c r="TR113" s="107"/>
      <c r="TS113" s="107"/>
      <c r="TT113" s="107"/>
      <c r="TU113" s="107"/>
      <c r="TV113" s="107"/>
      <c r="TW113" s="107"/>
      <c r="TX113" s="107"/>
      <c r="TY113" s="107"/>
      <c r="TZ113" s="107"/>
      <c r="UA113" s="107"/>
      <c r="UB113" s="107"/>
      <c r="UC113" s="107"/>
      <c r="UD113" s="107"/>
      <c r="UE113" s="107"/>
      <c r="UF113" s="107"/>
      <c r="UG113" s="107"/>
      <c r="UH113" s="107"/>
      <c r="UI113" s="107"/>
      <c r="UJ113" s="107"/>
      <c r="UK113" s="107"/>
      <c r="UL113" s="107"/>
      <c r="UM113" s="107"/>
      <c r="UN113" s="107"/>
      <c r="UO113" s="107"/>
      <c r="UP113" s="107"/>
      <c r="UQ113" s="107"/>
      <c r="UR113" s="107"/>
      <c r="US113" s="107"/>
      <c r="UT113" s="107"/>
      <c r="UU113" s="107"/>
      <c r="UV113" s="107"/>
      <c r="UW113" s="107"/>
      <c r="UX113" s="107"/>
      <c r="UY113" s="107"/>
      <c r="UZ113" s="107"/>
      <c r="VA113" s="107"/>
      <c r="VB113" s="107"/>
      <c r="VC113" s="107"/>
      <c r="VD113" s="107"/>
      <c r="VE113" s="107"/>
      <c r="VF113" s="107"/>
      <c r="VG113" s="107"/>
      <c r="VH113" s="107"/>
      <c r="VI113" s="107"/>
      <c r="VJ113" s="107"/>
      <c r="VK113" s="107"/>
      <c r="VL113" s="107"/>
      <c r="VM113" s="107"/>
      <c r="VN113" s="107"/>
      <c r="VO113" s="107"/>
      <c r="VP113" s="107"/>
      <c r="VQ113" s="107"/>
      <c r="VR113" s="107"/>
      <c r="VS113" s="107"/>
      <c r="VT113" s="107"/>
      <c r="VU113" s="107"/>
      <c r="VV113" s="107"/>
      <c r="VW113" s="107"/>
      <c r="VX113" s="107"/>
      <c r="VY113" s="107"/>
      <c r="VZ113" s="107"/>
      <c r="WA113" s="107"/>
      <c r="WB113" s="107"/>
      <c r="WC113" s="107"/>
      <c r="WD113" s="107"/>
      <c r="WE113" s="107"/>
      <c r="WF113" s="107"/>
      <c r="WG113" s="107"/>
      <c r="WH113" s="107"/>
      <c r="WI113" s="107"/>
      <c r="WJ113" s="107"/>
      <c r="WK113" s="107"/>
      <c r="WL113" s="107"/>
      <c r="WM113" s="107"/>
      <c r="WN113" s="107"/>
      <c r="WO113" s="107"/>
      <c r="WP113" s="107"/>
      <c r="WQ113" s="107"/>
      <c r="WR113" s="107"/>
      <c r="WS113" s="107"/>
      <c r="WT113" s="107"/>
      <c r="WU113" s="107"/>
      <c r="WV113" s="107"/>
      <c r="WW113" s="107"/>
      <c r="WX113" s="107"/>
      <c r="WY113" s="107"/>
      <c r="WZ113" s="107"/>
      <c r="XA113" s="107"/>
      <c r="XB113" s="107"/>
      <c r="XC113" s="107"/>
      <c r="XD113" s="107"/>
      <c r="XE113" s="107"/>
      <c r="XF113" s="107"/>
      <c r="XG113" s="107"/>
      <c r="XH113" s="107"/>
      <c r="XI113" s="107"/>
      <c r="XJ113" s="107"/>
      <c r="XK113" s="107"/>
      <c r="XL113" s="107"/>
      <c r="XM113" s="107"/>
      <c r="XN113" s="107"/>
      <c r="XO113" s="107"/>
      <c r="XP113" s="107"/>
      <c r="XQ113" s="107"/>
      <c r="XR113" s="107"/>
      <c r="XS113" s="107"/>
      <c r="XT113" s="107"/>
      <c r="XU113" s="107"/>
      <c r="XV113" s="107"/>
      <c r="XW113" s="107"/>
      <c r="XX113" s="107"/>
      <c r="XY113" s="107"/>
      <c r="XZ113" s="107"/>
      <c r="YA113" s="107"/>
      <c r="YB113" s="107"/>
      <c r="YC113" s="107"/>
      <c r="YD113" s="107"/>
      <c r="YE113" s="107"/>
      <c r="YF113" s="107"/>
      <c r="YG113" s="107"/>
      <c r="YH113" s="107"/>
      <c r="YI113" s="107"/>
      <c r="YJ113" s="107"/>
      <c r="YK113" s="107"/>
      <c r="YL113" s="107"/>
      <c r="YM113" s="107"/>
      <c r="YN113" s="107"/>
      <c r="YO113" s="107"/>
      <c r="YP113" s="107"/>
      <c r="YQ113" s="107"/>
      <c r="YR113" s="107"/>
      <c r="YS113" s="107"/>
      <c r="YT113" s="107"/>
      <c r="YU113" s="107"/>
      <c r="YV113" s="107"/>
      <c r="YW113" s="107"/>
      <c r="YX113" s="107"/>
      <c r="YY113" s="107"/>
      <c r="YZ113" s="107"/>
      <c r="ZA113" s="107"/>
      <c r="ZB113" s="107"/>
      <c r="ZC113" s="107"/>
      <c r="ZD113" s="107"/>
      <c r="ZE113" s="107"/>
      <c r="ZF113" s="107"/>
      <c r="ZG113" s="107"/>
      <c r="ZH113" s="107"/>
      <c r="ZI113" s="107"/>
      <c r="ZJ113" s="107"/>
      <c r="ZK113" s="107"/>
      <c r="ZL113" s="107"/>
      <c r="ZM113" s="107"/>
      <c r="ZN113" s="107"/>
      <c r="ZO113" s="107"/>
      <c r="ZP113" s="107"/>
      <c r="ZQ113" s="107"/>
      <c r="ZR113" s="107"/>
      <c r="ZS113" s="107"/>
      <c r="ZT113" s="107"/>
      <c r="ZU113" s="107"/>
      <c r="ZV113" s="107"/>
      <c r="ZW113" s="107"/>
      <c r="ZX113" s="107"/>
      <c r="ZY113" s="107"/>
      <c r="ZZ113" s="107"/>
      <c r="AAA113" s="107"/>
      <c r="AAB113" s="107"/>
      <c r="AAC113" s="107"/>
      <c r="AAD113" s="107"/>
      <c r="AAE113" s="107"/>
      <c r="AAF113" s="107"/>
      <c r="AAG113" s="107"/>
      <c r="AAH113" s="107"/>
      <c r="AAI113" s="107"/>
      <c r="AAJ113" s="107"/>
      <c r="AAK113" s="107"/>
      <c r="AAL113" s="107"/>
      <c r="AAM113" s="107"/>
      <c r="AAN113" s="107"/>
      <c r="AAO113" s="107"/>
      <c r="AAP113" s="107"/>
      <c r="AAQ113" s="107"/>
      <c r="AAR113" s="107"/>
      <c r="AAS113" s="107"/>
      <c r="AAT113" s="107"/>
      <c r="AAU113" s="107"/>
      <c r="AAV113" s="107"/>
      <c r="AAW113" s="107"/>
      <c r="AAX113" s="107"/>
      <c r="AAY113" s="107"/>
      <c r="AAZ113" s="107"/>
      <c r="ABA113" s="107"/>
      <c r="ABB113" s="107"/>
      <c r="ABC113" s="107"/>
      <c r="ABD113" s="107"/>
      <c r="ABE113" s="107"/>
      <c r="ABF113" s="107"/>
      <c r="ABG113" s="107"/>
      <c r="ABH113" s="107"/>
      <c r="ABI113" s="107"/>
      <c r="ABJ113" s="107"/>
      <c r="ABK113" s="107"/>
      <c r="ABL113" s="107"/>
      <c r="ABM113" s="107"/>
      <c r="ABN113" s="107"/>
      <c r="ABO113" s="107"/>
      <c r="ABP113" s="107"/>
    </row>
    <row r="114" spans="21:744" s="108" customFormat="1" x14ac:dyDescent="0.15"/>
    <row r="115" spans="21:744" s="108" customFormat="1" x14ac:dyDescent="0.15"/>
    <row r="116" spans="21:744" s="108" customFormat="1" x14ac:dyDescent="0.15"/>
    <row r="117" spans="21:744" s="108" customFormat="1" x14ac:dyDescent="0.15"/>
    <row r="118" spans="21:744" s="108" customFormat="1" x14ac:dyDescent="0.15"/>
    <row r="119" spans="21:744" s="108" customFormat="1" x14ac:dyDescent="0.15"/>
    <row r="120" spans="21:744" s="108" customFormat="1" x14ac:dyDescent="0.15"/>
    <row r="121" spans="21:744" s="108" customFormat="1" x14ac:dyDescent="0.15"/>
    <row r="122" spans="21:744" s="108" customFormat="1" x14ac:dyDescent="0.15"/>
    <row r="123" spans="21:744" s="108" customFormat="1" x14ac:dyDescent="0.15"/>
    <row r="124" spans="21:744" s="108" customFormat="1" x14ac:dyDescent="0.15"/>
    <row r="125" spans="21:744" s="108" customFormat="1" x14ac:dyDescent="0.15"/>
    <row r="126" spans="21:744" s="108" customFormat="1" x14ac:dyDescent="0.15"/>
    <row r="127" spans="21:744" s="108" customFormat="1" x14ac:dyDescent="0.15"/>
    <row r="128" spans="21:744" s="108" customFormat="1" x14ac:dyDescent="0.15"/>
    <row r="129" s="108" customFormat="1" x14ac:dyDescent="0.15"/>
    <row r="130" s="108" customFormat="1" x14ac:dyDescent="0.15"/>
    <row r="131" s="108" customFormat="1" x14ac:dyDescent="0.15"/>
    <row r="132" s="108" customFormat="1" x14ac:dyDescent="0.15"/>
    <row r="133" s="108" customFormat="1" x14ac:dyDescent="0.15"/>
    <row r="134" s="108" customFormat="1" x14ac:dyDescent="0.15"/>
    <row r="135" s="108" customFormat="1" x14ac:dyDescent="0.15"/>
    <row r="136" s="108" customFormat="1" x14ac:dyDescent="0.15"/>
    <row r="137" s="108" customFormat="1" x14ac:dyDescent="0.15"/>
    <row r="138" s="108" customFormat="1" x14ac:dyDescent="0.15"/>
    <row r="139" s="108" customFormat="1" x14ac:dyDescent="0.15"/>
    <row r="140" s="108" customFormat="1" x14ac:dyDescent="0.15"/>
    <row r="141" s="108" customFormat="1" x14ac:dyDescent="0.15"/>
    <row r="142" s="108" customFormat="1" x14ac:dyDescent="0.15"/>
    <row r="143" s="108" customFormat="1" x14ac:dyDescent="0.15"/>
    <row r="144" s="108" customFormat="1" x14ac:dyDescent="0.15"/>
    <row r="145" s="108" customFormat="1" x14ac:dyDescent="0.15"/>
    <row r="146" s="108" customFormat="1" x14ac:dyDescent="0.15"/>
    <row r="147" s="108" customFormat="1" x14ac:dyDescent="0.15"/>
    <row r="148" s="108" customFormat="1" x14ac:dyDescent="0.15"/>
    <row r="149" s="108" customFormat="1" x14ac:dyDescent="0.15"/>
    <row r="150" s="108" customFormat="1" x14ac:dyDescent="0.15"/>
    <row r="151" s="108" customFormat="1" x14ac:dyDescent="0.15"/>
    <row r="152" s="108" customFormat="1" x14ac:dyDescent="0.15"/>
    <row r="153" s="108" customFormat="1" x14ac:dyDescent="0.15"/>
    <row r="154" s="108" customFormat="1" x14ac:dyDescent="0.15"/>
    <row r="155" s="108" customFormat="1" x14ac:dyDescent="0.15"/>
    <row r="156" s="108" customFormat="1" x14ac:dyDescent="0.15"/>
    <row r="157" s="108" customFormat="1" x14ac:dyDescent="0.15"/>
    <row r="158" s="108" customFormat="1" x14ac:dyDescent="0.15"/>
    <row r="159" s="108" customFormat="1" x14ac:dyDescent="0.15"/>
    <row r="160" s="108" customFormat="1" x14ac:dyDescent="0.15"/>
    <row r="161" s="108" customFormat="1" x14ac:dyDescent="0.15"/>
    <row r="162" s="108" customFormat="1" x14ac:dyDescent="0.15"/>
    <row r="163" s="108" customFormat="1" x14ac:dyDescent="0.15"/>
    <row r="164" s="108" customFormat="1" x14ac:dyDescent="0.15"/>
    <row r="165" s="108" customFormat="1" x14ac:dyDescent="0.15"/>
    <row r="166" s="108" customFormat="1" x14ac:dyDescent="0.15"/>
    <row r="167" s="108" customFormat="1" x14ac:dyDescent="0.15"/>
    <row r="168" s="108" customFormat="1" x14ac:dyDescent="0.15"/>
    <row r="169" s="108" customFormat="1" x14ac:dyDescent="0.15"/>
    <row r="170" s="108" customFormat="1" x14ac:dyDescent="0.15"/>
    <row r="171" s="108" customFormat="1" x14ac:dyDescent="0.15"/>
    <row r="172" s="108" customFormat="1" x14ac:dyDescent="0.15"/>
    <row r="173" s="108" customFormat="1" x14ac:dyDescent="0.15"/>
    <row r="174" s="108" customFormat="1" x14ac:dyDescent="0.15"/>
    <row r="175" s="108" customFormat="1" x14ac:dyDescent="0.15"/>
    <row r="176" s="108" customFormat="1" x14ac:dyDescent="0.15"/>
    <row r="177" s="108" customFormat="1" x14ac:dyDescent="0.15"/>
    <row r="178" s="108" customFormat="1" x14ac:dyDescent="0.15"/>
    <row r="179" s="108" customFormat="1" x14ac:dyDescent="0.15"/>
    <row r="180" s="108" customFormat="1" x14ac:dyDescent="0.15"/>
    <row r="181" s="108" customFormat="1" x14ac:dyDescent="0.15"/>
    <row r="182" s="108" customFormat="1" x14ac:dyDescent="0.15"/>
    <row r="183" s="108" customFormat="1" x14ac:dyDescent="0.15"/>
    <row r="184" s="108" customFormat="1" x14ac:dyDescent="0.15"/>
    <row r="185" s="108" customFormat="1" x14ac:dyDescent="0.15"/>
    <row r="186" s="108" customFormat="1" x14ac:dyDescent="0.15"/>
    <row r="187" s="108" customFormat="1" x14ac:dyDescent="0.15"/>
    <row r="188" s="108" customFormat="1" x14ac:dyDescent="0.15"/>
    <row r="189" s="108" customFormat="1" x14ac:dyDescent="0.15"/>
    <row r="190" s="108" customFormat="1" x14ac:dyDescent="0.15"/>
    <row r="191" s="108" customFormat="1" x14ac:dyDescent="0.15"/>
    <row r="192" s="108" customFormat="1" x14ac:dyDescent="0.15"/>
    <row r="193" s="108" customFormat="1" x14ac:dyDescent="0.15"/>
    <row r="194" s="108" customFormat="1" x14ac:dyDescent="0.15"/>
    <row r="195" s="108" customFormat="1" x14ac:dyDescent="0.15"/>
    <row r="196" s="108" customFormat="1" x14ac:dyDescent="0.15"/>
    <row r="197" s="108" customFormat="1" x14ac:dyDescent="0.15"/>
    <row r="198" s="108" customFormat="1" x14ac:dyDescent="0.15"/>
    <row r="199" s="108" customFormat="1" x14ac:dyDescent="0.15"/>
    <row r="200" s="108" customFormat="1" x14ac:dyDescent="0.15"/>
    <row r="201" s="108" customFormat="1" x14ac:dyDescent="0.15"/>
    <row r="202" s="108" customFormat="1" x14ac:dyDescent="0.15"/>
    <row r="203" s="108" customFormat="1" x14ac:dyDescent="0.15"/>
    <row r="204" s="108" customFormat="1" x14ac:dyDescent="0.15"/>
    <row r="205" s="108" customFormat="1" x14ac:dyDescent="0.15"/>
    <row r="206" s="108" customFormat="1" x14ac:dyDescent="0.15"/>
    <row r="207" s="108" customFormat="1" x14ac:dyDescent="0.15"/>
    <row r="208" s="108" customFormat="1" x14ac:dyDescent="0.15"/>
    <row r="209" s="108" customFormat="1" x14ac:dyDescent="0.15"/>
    <row r="210" s="108" customFormat="1" x14ac:dyDescent="0.15"/>
    <row r="211" s="108" customFormat="1" x14ac:dyDescent="0.15"/>
    <row r="212" s="108" customFormat="1" x14ac:dyDescent="0.15"/>
    <row r="213" s="108" customFormat="1" x14ac:dyDescent="0.15"/>
    <row r="214" s="108" customFormat="1" x14ac:dyDescent="0.15"/>
    <row r="215" s="108" customFormat="1" x14ac:dyDescent="0.15"/>
    <row r="216" s="108" customFormat="1" x14ac:dyDescent="0.15"/>
    <row r="217" s="108" customFormat="1" x14ac:dyDescent="0.15"/>
    <row r="218" s="108" customFormat="1" x14ac:dyDescent="0.15"/>
    <row r="219" s="108" customFormat="1" x14ac:dyDescent="0.15"/>
    <row r="220" s="108" customFormat="1" x14ac:dyDescent="0.15"/>
    <row r="221" s="108" customFormat="1" x14ac:dyDescent="0.15"/>
    <row r="222" s="108" customFormat="1" x14ac:dyDescent="0.15"/>
    <row r="223" s="108" customFormat="1" x14ac:dyDescent="0.15"/>
    <row r="224" s="108" customFormat="1" x14ac:dyDescent="0.15"/>
    <row r="225" s="108" customFormat="1" x14ac:dyDescent="0.15"/>
    <row r="226" s="108" customFormat="1" x14ac:dyDescent="0.15"/>
    <row r="227" s="108" customFormat="1" x14ac:dyDescent="0.15"/>
    <row r="228" s="108" customFormat="1" x14ac:dyDescent="0.15"/>
    <row r="229" s="108" customFormat="1" x14ac:dyDescent="0.15"/>
    <row r="230" s="108" customFormat="1" x14ac:dyDescent="0.15"/>
    <row r="231" s="108" customFormat="1" x14ac:dyDescent="0.15"/>
    <row r="232" s="108" customFormat="1" x14ac:dyDescent="0.15"/>
    <row r="233" s="108" customFormat="1" x14ac:dyDescent="0.15"/>
    <row r="234" s="108" customFormat="1" x14ac:dyDescent="0.15"/>
    <row r="235" s="108" customFormat="1" x14ac:dyDescent="0.15"/>
    <row r="236" s="108" customFormat="1" x14ac:dyDescent="0.15"/>
    <row r="237" s="108" customFormat="1" x14ac:dyDescent="0.15"/>
    <row r="238" s="108" customFormat="1" x14ac:dyDescent="0.15"/>
    <row r="239" s="108" customFormat="1" x14ac:dyDescent="0.15"/>
    <row r="240" s="108" customFormat="1" x14ac:dyDescent="0.15"/>
    <row r="241" s="108" customFormat="1" x14ac:dyDescent="0.15"/>
    <row r="242" s="108" customFormat="1" x14ac:dyDescent="0.15"/>
    <row r="243" s="108" customFormat="1" x14ac:dyDescent="0.15"/>
    <row r="244" s="108" customFormat="1" x14ac:dyDescent="0.15"/>
    <row r="245" s="108" customFormat="1" x14ac:dyDescent="0.15"/>
    <row r="246" s="108" customFormat="1" x14ac:dyDescent="0.15"/>
    <row r="247" s="108" customFormat="1" x14ac:dyDescent="0.15"/>
    <row r="248" s="108" customFormat="1" x14ac:dyDescent="0.15"/>
    <row r="249" s="108" customFormat="1" x14ac:dyDescent="0.15"/>
    <row r="250" s="108" customFormat="1" x14ac:dyDescent="0.15"/>
    <row r="251" s="108" customFormat="1" x14ac:dyDescent="0.15"/>
    <row r="252" s="108" customFormat="1" x14ac:dyDescent="0.15"/>
    <row r="253" s="108" customFormat="1" x14ac:dyDescent="0.15"/>
    <row r="254" s="108" customFormat="1" x14ac:dyDescent="0.15"/>
    <row r="255" s="108" customFormat="1" x14ac:dyDescent="0.15"/>
    <row r="256" s="108" customFormat="1" x14ac:dyDescent="0.15"/>
    <row r="257" s="108" customFormat="1" x14ac:dyDescent="0.15"/>
    <row r="258" s="108" customFormat="1" x14ac:dyDescent="0.15"/>
    <row r="259" s="108" customFormat="1" x14ac:dyDescent="0.15"/>
    <row r="260" s="108" customFormat="1" x14ac:dyDescent="0.15"/>
    <row r="261" s="108" customFormat="1" x14ac:dyDescent="0.15"/>
    <row r="262" s="108" customFormat="1" x14ac:dyDescent="0.15"/>
    <row r="263" s="108" customFormat="1" x14ac:dyDescent="0.15"/>
    <row r="264" s="108" customFormat="1" x14ac:dyDescent="0.15"/>
    <row r="265" s="108" customFormat="1" x14ac:dyDescent="0.15"/>
    <row r="266" s="108" customFormat="1" x14ac:dyDescent="0.15"/>
    <row r="267" s="108" customFormat="1" x14ac:dyDescent="0.15"/>
    <row r="268" s="108" customFormat="1" x14ac:dyDescent="0.15"/>
    <row r="269" s="108" customFormat="1" x14ac:dyDescent="0.15"/>
    <row r="270" s="108" customFormat="1" x14ac:dyDescent="0.15"/>
    <row r="271" s="108" customFormat="1" x14ac:dyDescent="0.15"/>
    <row r="272" s="108" customFormat="1" x14ac:dyDescent="0.15"/>
    <row r="273" s="108" customFormat="1" x14ac:dyDescent="0.15"/>
    <row r="274" s="108" customFormat="1" x14ac:dyDescent="0.15"/>
    <row r="275" s="108" customFormat="1" x14ac:dyDescent="0.15"/>
    <row r="276" s="108" customFormat="1" x14ac:dyDescent="0.15"/>
    <row r="277" s="108" customFormat="1" x14ac:dyDescent="0.15"/>
    <row r="278" s="108" customFormat="1" x14ac:dyDescent="0.15"/>
    <row r="279" s="108" customFormat="1" x14ac:dyDescent="0.15"/>
    <row r="280" s="108" customFormat="1" x14ac:dyDescent="0.15"/>
    <row r="281" s="108" customFormat="1" x14ac:dyDescent="0.15"/>
    <row r="282" s="108" customFormat="1" x14ac:dyDescent="0.15"/>
    <row r="283" s="108" customFormat="1" x14ac:dyDescent="0.15"/>
    <row r="284" s="108" customFormat="1" x14ac:dyDescent="0.15"/>
    <row r="285" s="108" customFormat="1" x14ac:dyDescent="0.15"/>
    <row r="286" s="108" customFormat="1" x14ac:dyDescent="0.15"/>
    <row r="287" s="108" customFormat="1" x14ac:dyDescent="0.15"/>
    <row r="288" s="108" customFormat="1" x14ac:dyDescent="0.15"/>
    <row r="289" s="108" customFormat="1" x14ac:dyDescent="0.15"/>
    <row r="290" s="108" customFormat="1" x14ac:dyDescent="0.15"/>
    <row r="291" s="108" customFormat="1" x14ac:dyDescent="0.15"/>
    <row r="292" s="108" customFormat="1" x14ac:dyDescent="0.15"/>
    <row r="293" s="108" customFormat="1" x14ac:dyDescent="0.15"/>
    <row r="294" s="108" customFormat="1" x14ac:dyDescent="0.15"/>
    <row r="295" s="108" customFormat="1" x14ac:dyDescent="0.15"/>
    <row r="296" s="108" customFormat="1" x14ac:dyDescent="0.15"/>
    <row r="297" s="108" customFormat="1" x14ac:dyDescent="0.15"/>
    <row r="298" s="108" customFormat="1" x14ac:dyDescent="0.15"/>
    <row r="299" s="108" customFormat="1" x14ac:dyDescent="0.15"/>
    <row r="300" s="108" customFormat="1" x14ac:dyDescent="0.15"/>
    <row r="301" s="108" customFormat="1" x14ac:dyDescent="0.15"/>
    <row r="302" s="108" customFormat="1" x14ac:dyDescent="0.15"/>
    <row r="303" s="108" customFormat="1" x14ac:dyDescent="0.15"/>
    <row r="304" s="108" customFormat="1" x14ac:dyDescent="0.15"/>
    <row r="305" s="108" customFormat="1" x14ac:dyDescent="0.15"/>
    <row r="306" s="108" customFormat="1" x14ac:dyDescent="0.15"/>
    <row r="307" s="108" customFormat="1" x14ac:dyDescent="0.15"/>
    <row r="308" s="108" customFormat="1" x14ac:dyDescent="0.15"/>
    <row r="309" s="108" customFormat="1" x14ac:dyDescent="0.15"/>
    <row r="310" s="108" customFormat="1" x14ac:dyDescent="0.15"/>
    <row r="311" s="108" customFormat="1" x14ac:dyDescent="0.15"/>
    <row r="312" s="108" customFormat="1" x14ac:dyDescent="0.15"/>
    <row r="313" s="108" customFormat="1" x14ac:dyDescent="0.15"/>
    <row r="314" s="108" customFormat="1" x14ac:dyDescent="0.15"/>
    <row r="315" s="108" customFormat="1" x14ac:dyDescent="0.15"/>
    <row r="316" s="108" customFormat="1" x14ac:dyDescent="0.15"/>
    <row r="317" s="108" customFormat="1" x14ac:dyDescent="0.15"/>
    <row r="318" s="108" customFormat="1" x14ac:dyDescent="0.15"/>
    <row r="319" s="108" customFormat="1" x14ac:dyDescent="0.15"/>
    <row r="320" s="108" customFormat="1" x14ac:dyDescent="0.15"/>
    <row r="321" s="108" customFormat="1" x14ac:dyDescent="0.15"/>
    <row r="322" s="108" customFormat="1" x14ac:dyDescent="0.15"/>
    <row r="323" s="108" customFormat="1" x14ac:dyDescent="0.15"/>
    <row r="324" s="108" customFormat="1" x14ac:dyDescent="0.15"/>
    <row r="325" s="108" customFormat="1" x14ac:dyDescent="0.15"/>
    <row r="326" s="108" customFormat="1" x14ac:dyDescent="0.15"/>
    <row r="327" s="108" customFormat="1" x14ac:dyDescent="0.15"/>
    <row r="328" s="108" customFormat="1" x14ac:dyDescent="0.15"/>
    <row r="329" s="108" customFormat="1" x14ac:dyDescent="0.15"/>
    <row r="330" s="108" customFormat="1" x14ac:dyDescent="0.15"/>
    <row r="331" s="108" customFormat="1" x14ac:dyDescent="0.15"/>
    <row r="332" s="108" customFormat="1" x14ac:dyDescent="0.15"/>
    <row r="333" s="108" customFormat="1" x14ac:dyDescent="0.15"/>
    <row r="334" s="108" customFormat="1" x14ac:dyDescent="0.15"/>
    <row r="335" s="108" customFormat="1" x14ac:dyDescent="0.15"/>
    <row r="336" s="108" customFormat="1" x14ac:dyDescent="0.15"/>
    <row r="337" s="108" customFormat="1" x14ac:dyDescent="0.15"/>
    <row r="338" s="108" customFormat="1" x14ac:dyDescent="0.15"/>
    <row r="339" s="108" customFormat="1" x14ac:dyDescent="0.15"/>
    <row r="340" s="108" customFormat="1" x14ac:dyDescent="0.15"/>
    <row r="341" s="108" customFormat="1" x14ac:dyDescent="0.15"/>
    <row r="342" s="108" customFormat="1" x14ac:dyDescent="0.15"/>
    <row r="343" s="108" customFormat="1" x14ac:dyDescent="0.15"/>
    <row r="344" s="108" customFormat="1" x14ac:dyDescent="0.15"/>
    <row r="345" s="108" customFormat="1" x14ac:dyDescent="0.15"/>
    <row r="346" s="108" customFormat="1" x14ac:dyDescent="0.15"/>
    <row r="347" s="108" customFormat="1" x14ac:dyDescent="0.15"/>
    <row r="348" s="108" customFormat="1" x14ac:dyDescent="0.15"/>
    <row r="349" s="108" customFormat="1" x14ac:dyDescent="0.15"/>
    <row r="350" s="108" customFormat="1" x14ac:dyDescent="0.15"/>
    <row r="351" s="108" customFormat="1" x14ac:dyDescent="0.15"/>
    <row r="352" s="108" customFormat="1" x14ac:dyDescent="0.15"/>
    <row r="353" s="108" customFormat="1" x14ac:dyDescent="0.15"/>
    <row r="354" s="108" customFormat="1" x14ac:dyDescent="0.15"/>
    <row r="355" s="108" customFormat="1" x14ac:dyDescent="0.15"/>
    <row r="356" s="108" customFormat="1" x14ac:dyDescent="0.15"/>
    <row r="357" s="108" customFormat="1" x14ac:dyDescent="0.15"/>
    <row r="358" s="108" customFormat="1" x14ac:dyDescent="0.15"/>
    <row r="359" s="108" customFormat="1" x14ac:dyDescent="0.15"/>
    <row r="360" s="108" customFormat="1" x14ac:dyDescent="0.15"/>
    <row r="361" s="108" customFormat="1" x14ac:dyDescent="0.15"/>
    <row r="362" s="108" customFormat="1" x14ac:dyDescent="0.15"/>
    <row r="363" s="108" customFormat="1" x14ac:dyDescent="0.15"/>
    <row r="364" s="108" customFormat="1" x14ac:dyDescent="0.15"/>
    <row r="365" s="108" customFormat="1" x14ac:dyDescent="0.15"/>
    <row r="366" s="108" customFormat="1" x14ac:dyDescent="0.15"/>
  </sheetData>
  <sheetProtection algorithmName="SHA-512" hashValue="FaDcdKWqY3xnM2qYhN9s9cwna+SlEgErqVt5frFRjPaZf+8LmCr4uONEMbqlyCdiGIMoY5MQtaHyXodcpVqUWA==" saltValue="sJ4PaCzKlGtVQL9pa80A/A==" spinCount="100000" sheet="1" objects="1" scenarios="1"/>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Z139"/>
  <sheetViews>
    <sheetView workbookViewId="0">
      <selection activeCell="C33" activeCellId="3" sqref="C5 C14 C22:C24 C33:C36"/>
    </sheetView>
  </sheetViews>
  <sheetFormatPr baseColWidth="10" defaultRowHeight="13" x14ac:dyDescent="0.15"/>
  <cols>
    <col min="1" max="1" width="14" style="15" customWidth="1"/>
    <col min="2" max="2" width="28.6640625" style="15" customWidth="1"/>
    <col min="3" max="7" width="11.83203125" style="15" customWidth="1"/>
    <col min="8" max="9" width="11.83203125" style="15" hidden="1" customWidth="1"/>
    <col min="10" max="14" width="11.83203125" style="15" customWidth="1"/>
    <col min="15" max="16" width="11.83203125" style="15" hidden="1" customWidth="1"/>
    <col min="17" max="20" width="11.83203125" style="15" customWidth="1"/>
    <col min="21" max="31" width="7.5" style="15" customWidth="1"/>
    <col min="32" max="16384" width="10.83203125" style="15"/>
  </cols>
  <sheetData>
    <row r="1" spans="1:52" ht="14" x14ac:dyDescent="0.15">
      <c r="A1" s="75" t="s">
        <v>174</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6"/>
      <c r="AG1" s="76"/>
      <c r="AH1" s="76"/>
      <c r="AI1" s="76"/>
      <c r="AJ1" s="76"/>
      <c r="AK1" s="76"/>
      <c r="AL1" s="76"/>
      <c r="AM1" s="76"/>
      <c r="AN1" s="76"/>
      <c r="AO1" s="76"/>
      <c r="AP1" s="76"/>
      <c r="AQ1" s="76"/>
      <c r="AR1" s="76"/>
      <c r="AS1" s="76"/>
      <c r="AT1" s="76"/>
      <c r="AU1" s="76"/>
      <c r="AV1" s="76"/>
      <c r="AW1" s="76"/>
      <c r="AX1" s="76"/>
      <c r="AY1" s="76"/>
      <c r="AZ1" s="76"/>
    </row>
    <row r="2" spans="1:52" ht="14" x14ac:dyDescent="0.15">
      <c r="A2" s="77" t="s">
        <v>175</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6"/>
      <c r="AG2" s="76"/>
      <c r="AH2" s="76"/>
      <c r="AI2" s="76"/>
      <c r="AJ2" s="76"/>
      <c r="AK2" s="76"/>
      <c r="AL2" s="76"/>
      <c r="AM2" s="76"/>
      <c r="AN2" s="76"/>
      <c r="AO2" s="76"/>
      <c r="AP2" s="76"/>
      <c r="AQ2" s="76"/>
      <c r="AR2" s="76"/>
      <c r="AS2" s="76"/>
      <c r="AT2" s="76"/>
      <c r="AU2" s="76"/>
      <c r="AV2" s="76"/>
      <c r="AW2" s="76"/>
      <c r="AX2" s="76"/>
      <c r="AY2" s="76"/>
      <c r="AZ2" s="76"/>
    </row>
    <row r="3" spans="1:52" ht="15" thickBot="1" x14ac:dyDescent="0.2">
      <c r="A3" s="75"/>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6"/>
      <c r="AG3" s="76"/>
      <c r="AH3" s="76"/>
      <c r="AI3" s="76"/>
      <c r="AJ3" s="76"/>
      <c r="AK3" s="76"/>
      <c r="AL3" s="76"/>
      <c r="AM3" s="76"/>
      <c r="AN3" s="76"/>
      <c r="AO3" s="76"/>
      <c r="AP3" s="76"/>
      <c r="AQ3" s="76"/>
      <c r="AR3" s="76"/>
      <c r="AS3" s="76"/>
      <c r="AT3" s="76"/>
      <c r="AU3" s="76"/>
      <c r="AV3" s="76"/>
      <c r="AW3" s="76"/>
      <c r="AX3" s="76"/>
      <c r="AY3" s="76"/>
      <c r="AZ3" s="76"/>
    </row>
    <row r="4" spans="1:52" ht="14" x14ac:dyDescent="0.15">
      <c r="A4" s="78" t="s">
        <v>176</v>
      </c>
      <c r="B4" s="79"/>
      <c r="C4" s="79"/>
      <c r="D4" s="79"/>
      <c r="E4" s="79"/>
      <c r="F4" s="79"/>
      <c r="G4" s="79"/>
      <c r="H4" s="79"/>
      <c r="I4" s="79"/>
      <c r="J4" s="79"/>
      <c r="K4" s="79"/>
      <c r="L4" s="79"/>
      <c r="M4" s="79"/>
      <c r="N4" s="79"/>
      <c r="O4" s="79"/>
      <c r="P4" s="79"/>
      <c r="Q4" s="79"/>
      <c r="R4" s="79"/>
      <c r="S4" s="79"/>
      <c r="T4" s="80"/>
      <c r="U4" s="75"/>
      <c r="V4" s="75"/>
      <c r="W4" s="75"/>
      <c r="X4" s="75"/>
      <c r="Y4" s="75"/>
      <c r="Z4" s="75"/>
      <c r="AA4" s="75"/>
      <c r="AB4" s="75"/>
      <c r="AC4" s="75"/>
      <c r="AD4" s="75"/>
      <c r="AE4" s="75"/>
      <c r="AF4" s="76"/>
      <c r="AG4" s="76"/>
      <c r="AH4" s="76"/>
      <c r="AI4" s="76"/>
      <c r="AJ4" s="76"/>
      <c r="AK4" s="76"/>
      <c r="AL4" s="76"/>
      <c r="AM4" s="76"/>
      <c r="AN4" s="76"/>
      <c r="AO4" s="76"/>
      <c r="AP4" s="76"/>
      <c r="AQ4" s="76"/>
      <c r="AR4" s="76"/>
      <c r="AS4" s="76"/>
      <c r="AT4" s="76"/>
      <c r="AU4" s="76"/>
      <c r="AV4" s="76"/>
      <c r="AW4" s="76"/>
      <c r="AX4" s="76"/>
      <c r="AY4" s="76"/>
      <c r="AZ4" s="76"/>
    </row>
    <row r="5" spans="1:52" ht="14" x14ac:dyDescent="0.15">
      <c r="A5" s="81" t="s">
        <v>107</v>
      </c>
      <c r="B5" s="32"/>
      <c r="C5" s="101">
        <v>2000</v>
      </c>
      <c r="D5" s="32"/>
      <c r="E5" s="32"/>
      <c r="F5" s="32"/>
      <c r="G5" s="32"/>
      <c r="H5" s="32"/>
      <c r="I5" s="32"/>
      <c r="J5" s="32"/>
      <c r="K5" s="32"/>
      <c r="L5" s="32"/>
      <c r="M5" s="32"/>
      <c r="N5" s="32"/>
      <c r="O5" s="32"/>
      <c r="P5" s="32"/>
      <c r="Q5" s="32"/>
      <c r="R5" s="32"/>
      <c r="S5" s="32"/>
      <c r="T5" s="82"/>
      <c r="U5" s="75"/>
      <c r="V5" s="75"/>
      <c r="W5" s="75"/>
      <c r="X5" s="75"/>
      <c r="Y5" s="75"/>
      <c r="Z5" s="75"/>
      <c r="AA5" s="75"/>
      <c r="AB5" s="75"/>
      <c r="AC5" s="75"/>
      <c r="AD5" s="75"/>
      <c r="AE5" s="75"/>
      <c r="AF5" s="76"/>
      <c r="AG5" s="76"/>
      <c r="AH5" s="76"/>
      <c r="AI5" s="76"/>
      <c r="AJ5" s="76"/>
      <c r="AK5" s="76"/>
      <c r="AL5" s="76"/>
      <c r="AM5" s="76"/>
      <c r="AN5" s="76"/>
      <c r="AO5" s="76"/>
      <c r="AP5" s="76"/>
      <c r="AQ5" s="76"/>
      <c r="AR5" s="76"/>
      <c r="AS5" s="76"/>
      <c r="AT5" s="76"/>
      <c r="AU5" s="76"/>
      <c r="AV5" s="76"/>
      <c r="AW5" s="76"/>
      <c r="AX5" s="76"/>
      <c r="AY5" s="76"/>
      <c r="AZ5" s="76"/>
    </row>
    <row r="6" spans="1:52" ht="14" x14ac:dyDescent="0.15">
      <c r="A6" s="81"/>
      <c r="B6" s="32"/>
      <c r="C6" s="32"/>
      <c r="D6" s="32"/>
      <c r="E6" s="32"/>
      <c r="F6" s="32"/>
      <c r="G6" s="32"/>
      <c r="H6" s="32"/>
      <c r="I6" s="32"/>
      <c r="J6" s="32"/>
      <c r="K6" s="32"/>
      <c r="L6" s="32"/>
      <c r="M6" s="32"/>
      <c r="N6" s="32"/>
      <c r="O6" s="32"/>
      <c r="P6" s="32"/>
      <c r="Q6" s="32"/>
      <c r="R6" s="32"/>
      <c r="S6" s="32"/>
      <c r="T6" s="82"/>
      <c r="U6" s="75"/>
      <c r="V6" s="75"/>
      <c r="W6" s="75"/>
      <c r="X6" s="75"/>
      <c r="Y6" s="75"/>
      <c r="Z6" s="75"/>
      <c r="AA6" s="75"/>
      <c r="AB6" s="75"/>
      <c r="AC6" s="75"/>
      <c r="AD6" s="75"/>
      <c r="AE6" s="75"/>
      <c r="AF6" s="76"/>
      <c r="AG6" s="76"/>
      <c r="AH6" s="76"/>
      <c r="AI6" s="76"/>
      <c r="AJ6" s="76"/>
      <c r="AK6" s="76"/>
      <c r="AL6" s="76"/>
      <c r="AM6" s="76"/>
      <c r="AN6" s="76"/>
      <c r="AO6" s="76"/>
      <c r="AP6" s="76"/>
      <c r="AQ6" s="76"/>
      <c r="AR6" s="76"/>
      <c r="AS6" s="76"/>
      <c r="AT6" s="76"/>
      <c r="AU6" s="76"/>
      <c r="AV6" s="76"/>
      <c r="AW6" s="76"/>
      <c r="AX6" s="76"/>
      <c r="AY6" s="76"/>
      <c r="AZ6" s="76"/>
    </row>
    <row r="7" spans="1:52" ht="71" customHeight="1" x14ac:dyDescent="0.15">
      <c r="A7" s="179" t="s">
        <v>112</v>
      </c>
      <c r="B7" s="180" t="s">
        <v>108</v>
      </c>
      <c r="C7" s="186" t="s">
        <v>109</v>
      </c>
      <c r="D7" s="186" t="s">
        <v>39</v>
      </c>
      <c r="E7" s="196" t="s">
        <v>198</v>
      </c>
      <c r="F7" s="196" t="s">
        <v>199</v>
      </c>
      <c r="G7" s="186" t="s">
        <v>6</v>
      </c>
      <c r="H7" s="189" t="s">
        <v>200</v>
      </c>
      <c r="I7" s="190" t="s">
        <v>201</v>
      </c>
      <c r="J7" s="181" t="s">
        <v>202</v>
      </c>
      <c r="K7" s="183" t="s">
        <v>203</v>
      </c>
      <c r="L7" s="183" t="s">
        <v>232</v>
      </c>
      <c r="M7" s="183" t="s">
        <v>233</v>
      </c>
      <c r="N7" s="183" t="s">
        <v>234</v>
      </c>
      <c r="O7" s="193" t="s">
        <v>235</v>
      </c>
      <c r="P7" s="193" t="s">
        <v>236</v>
      </c>
      <c r="Q7" s="184" t="s">
        <v>237</v>
      </c>
      <c r="R7" s="184" t="s">
        <v>128</v>
      </c>
      <c r="S7" s="183" t="s">
        <v>129</v>
      </c>
      <c r="T7" s="185" t="s">
        <v>130</v>
      </c>
      <c r="U7" s="75"/>
      <c r="V7" s="75"/>
      <c r="W7" s="75"/>
      <c r="X7" s="75"/>
      <c r="Y7" s="75"/>
      <c r="Z7" s="75"/>
      <c r="AA7" s="75"/>
      <c r="AB7" s="75"/>
      <c r="AC7" s="75"/>
      <c r="AD7" s="75"/>
      <c r="AE7" s="75"/>
      <c r="AF7" s="76"/>
      <c r="AG7" s="76"/>
      <c r="AH7" s="76"/>
      <c r="AI7" s="76"/>
      <c r="AJ7" s="76"/>
      <c r="AK7" s="76"/>
      <c r="AL7" s="76"/>
      <c r="AM7" s="76"/>
      <c r="AN7" s="76"/>
      <c r="AO7" s="76"/>
      <c r="AP7" s="76"/>
      <c r="AQ7" s="76"/>
      <c r="AR7" s="76"/>
      <c r="AS7" s="76"/>
      <c r="AT7" s="76"/>
      <c r="AU7" s="76"/>
      <c r="AV7" s="76"/>
      <c r="AW7" s="76"/>
      <c r="AX7" s="76"/>
      <c r="AY7" s="76"/>
      <c r="AZ7" s="76"/>
    </row>
    <row r="8" spans="1:52" ht="14" x14ac:dyDescent="0.15">
      <c r="A8" s="83" t="str">
        <f>'Tariffs 2016'!K2</f>
        <v>ActewAGL</v>
      </c>
      <c r="B8" s="15" t="str">
        <f>'Tariffs 2016'!L2</f>
        <v>Home Plan Reward No Exit Fee</v>
      </c>
      <c r="C8" s="28">
        <f>91*'Tariffs 2016'!M2/100</f>
        <v>66.521000000000001</v>
      </c>
      <c r="D8" s="28">
        <f>$C$5*'Tariffs 2016'!N2/100</f>
        <v>332.4</v>
      </c>
      <c r="E8" s="28">
        <v>0</v>
      </c>
      <c r="F8" s="28">
        <v>0</v>
      </c>
      <c r="G8" s="28">
        <f>SUM(C8:F8)</f>
        <v>398.92099999999999</v>
      </c>
      <c r="H8" s="28">
        <f>(G8-C8)*4</f>
        <v>1329.6</v>
      </c>
      <c r="I8" s="84">
        <f>G8*4</f>
        <v>1595.684</v>
      </c>
      <c r="J8" s="85">
        <f>I8*1.1</f>
        <v>1755.2524000000001</v>
      </c>
      <c r="K8" s="15">
        <f>'Tariffs 2016'!AT2</f>
        <v>0</v>
      </c>
      <c r="L8" s="15">
        <f>'Tariffs 2016'!AU2</f>
        <v>12</v>
      </c>
      <c r="M8" s="15">
        <f>'Tariffs 2016'!AV2</f>
        <v>0</v>
      </c>
      <c r="N8" s="15">
        <f>'Tariffs 2016'!AW2</f>
        <v>0</v>
      </c>
      <c r="O8" s="85">
        <f>I8-(H8*L8/100)</f>
        <v>1436.1320000000001</v>
      </c>
      <c r="P8" s="85">
        <f>O8</f>
        <v>1436.1320000000001</v>
      </c>
      <c r="Q8" s="86">
        <f>O8*1.1</f>
        <v>1579.7452000000003</v>
      </c>
      <c r="R8" s="86">
        <f>P8*1.1</f>
        <v>1579.7452000000003</v>
      </c>
      <c r="S8" s="87">
        <f>'Tariffs 2016'!BD2</f>
        <v>12</v>
      </c>
      <c r="T8" s="88" t="str">
        <f>'Tariffs 2016'!BE2</f>
        <v>n</v>
      </c>
      <c r="U8" s="75"/>
      <c r="V8" s="75"/>
      <c r="W8" s="75"/>
      <c r="X8" s="75"/>
      <c r="Y8" s="75"/>
      <c r="Z8" s="75"/>
      <c r="AA8" s="75"/>
      <c r="AB8" s="75"/>
      <c r="AC8" s="75"/>
      <c r="AD8" s="75"/>
      <c r="AE8" s="75"/>
      <c r="AF8" s="76"/>
      <c r="AG8" s="76"/>
      <c r="AH8" s="76"/>
      <c r="AI8" s="76"/>
      <c r="AJ8" s="76"/>
      <c r="AK8" s="76"/>
      <c r="AL8" s="76"/>
      <c r="AM8" s="76"/>
      <c r="AN8" s="76"/>
      <c r="AO8" s="76"/>
      <c r="AP8" s="76"/>
      <c r="AQ8" s="76"/>
      <c r="AR8" s="76"/>
      <c r="AS8" s="76"/>
      <c r="AT8" s="76"/>
      <c r="AU8" s="76"/>
      <c r="AV8" s="76"/>
      <c r="AW8" s="76"/>
      <c r="AX8" s="76"/>
      <c r="AY8" s="76"/>
      <c r="AZ8" s="76"/>
    </row>
    <row r="9" spans="1:52" ht="14" x14ac:dyDescent="0.15">
      <c r="A9" s="83" t="str">
        <f>'Tariffs 2016'!K3</f>
        <v>EnergyAustralia</v>
      </c>
      <c r="B9" s="15" t="str">
        <f>'Tariffs 2016'!L3</f>
        <v xml:space="preserve">Flexi Saver </v>
      </c>
      <c r="C9" s="28">
        <f>91*'Tariffs 2016'!M3/100</f>
        <v>65.965899999999991</v>
      </c>
      <c r="D9" s="28">
        <f>$C$5*'Tariffs 2016'!N3/100</f>
        <v>349.74</v>
      </c>
      <c r="E9" s="28">
        <v>0</v>
      </c>
      <c r="F9" s="28">
        <v>0</v>
      </c>
      <c r="G9" s="28">
        <f t="shared" ref="G9:G10" si="0">SUM(C9:F9)</f>
        <v>415.70589999999999</v>
      </c>
      <c r="H9" s="28">
        <f>(G9-C9)*4</f>
        <v>1398.96</v>
      </c>
      <c r="I9" s="84">
        <f t="shared" ref="I9:I10" si="1">G9*4</f>
        <v>1662.8235999999999</v>
      </c>
      <c r="J9" s="85">
        <f t="shared" ref="J9:J10" si="2">I9*1.1</f>
        <v>1829.1059600000001</v>
      </c>
      <c r="K9" s="15">
        <f>'Tariffs 2016'!AT3</f>
        <v>0</v>
      </c>
      <c r="L9" s="15">
        <f>'Tariffs 2016'!AU3</f>
        <v>0</v>
      </c>
      <c r="M9" s="15">
        <f>'Tariffs 2016'!AV3</f>
        <v>0</v>
      </c>
      <c r="N9" s="15">
        <f>'Tariffs 2016'!AW3</f>
        <v>12</v>
      </c>
      <c r="O9" s="85">
        <f>I9</f>
        <v>1662.8235999999999</v>
      </c>
      <c r="P9" s="85">
        <f>O9-(H9*N9/100)</f>
        <v>1494.9484</v>
      </c>
      <c r="Q9" s="86">
        <f t="shared" ref="Q9:Q10" si="3">O9*1.1</f>
        <v>1829.1059600000001</v>
      </c>
      <c r="R9" s="86">
        <f t="shared" ref="R9:R10" si="4">P9*1.1</f>
        <v>1644.4432400000001</v>
      </c>
      <c r="S9" s="87">
        <f>'Tariffs 2016'!BD3</f>
        <v>0</v>
      </c>
      <c r="T9" s="88" t="str">
        <f>'Tariffs 2016'!BE3</f>
        <v>n</v>
      </c>
      <c r="U9" s="75"/>
      <c r="V9" s="75"/>
      <c r="W9" s="75"/>
      <c r="X9" s="75"/>
      <c r="Y9" s="75"/>
      <c r="Z9" s="75"/>
      <c r="AA9" s="75"/>
      <c r="AB9" s="75"/>
      <c r="AC9" s="75"/>
      <c r="AD9" s="75"/>
      <c r="AE9" s="75"/>
      <c r="AF9" s="76"/>
      <c r="AG9" s="76"/>
      <c r="AH9" s="76"/>
      <c r="AI9" s="76"/>
      <c r="AJ9" s="76"/>
      <c r="AK9" s="76"/>
      <c r="AL9" s="76"/>
      <c r="AM9" s="76"/>
      <c r="AN9" s="76"/>
      <c r="AO9" s="76"/>
      <c r="AP9" s="76"/>
      <c r="AQ9" s="76"/>
      <c r="AR9" s="76"/>
      <c r="AS9" s="76"/>
      <c r="AT9" s="76"/>
      <c r="AU9" s="76"/>
      <c r="AV9" s="76"/>
      <c r="AW9" s="76"/>
      <c r="AX9" s="76"/>
      <c r="AY9" s="76"/>
      <c r="AZ9" s="76"/>
    </row>
    <row r="10" spans="1:52" ht="15" thickBot="1" x14ac:dyDescent="0.2">
      <c r="A10" s="89" t="str">
        <f>'Tariffs 2016'!K4</f>
        <v>Origin Energy</v>
      </c>
      <c r="B10" s="90" t="str">
        <f>'Tariffs 2016'!L4</f>
        <v>Saver</v>
      </c>
      <c r="C10" s="91">
        <f>91*'Tariffs 2016'!M4/100</f>
        <v>66.521000000000001</v>
      </c>
      <c r="D10" s="91">
        <f>$C$5*'Tariffs 2016'!N4/100</f>
        <v>332.4</v>
      </c>
      <c r="E10" s="91">
        <v>0</v>
      </c>
      <c r="F10" s="91">
        <v>0</v>
      </c>
      <c r="G10" s="91">
        <f t="shared" si="0"/>
        <v>398.92099999999999</v>
      </c>
      <c r="H10" s="91">
        <f>(G10-C10)*4</f>
        <v>1329.6</v>
      </c>
      <c r="I10" s="92">
        <f t="shared" si="1"/>
        <v>1595.684</v>
      </c>
      <c r="J10" s="93">
        <f t="shared" si="2"/>
        <v>1755.2524000000001</v>
      </c>
      <c r="K10" s="90">
        <f>'Tariffs 2016'!AT4</f>
        <v>0</v>
      </c>
      <c r="L10" s="90">
        <f>'Tariffs 2016'!AU4</f>
        <v>0</v>
      </c>
      <c r="M10" s="90">
        <f>'Tariffs 2016'!AV4</f>
        <v>0</v>
      </c>
      <c r="N10" s="90">
        <f>'Tariffs 2016'!AW4</f>
        <v>10</v>
      </c>
      <c r="O10" s="93">
        <f>I10</f>
        <v>1595.684</v>
      </c>
      <c r="P10" s="93">
        <f>O10-(H10*N10/100)</f>
        <v>1462.7239999999999</v>
      </c>
      <c r="Q10" s="94">
        <f t="shared" si="3"/>
        <v>1755.2524000000001</v>
      </c>
      <c r="R10" s="94">
        <f t="shared" si="4"/>
        <v>1608.9964</v>
      </c>
      <c r="S10" s="95">
        <f>'Tariffs 2016'!BD4</f>
        <v>0</v>
      </c>
      <c r="T10" s="96" t="str">
        <f>'Tariffs 2016'!BE4</f>
        <v>n</v>
      </c>
      <c r="U10" s="75"/>
      <c r="V10" s="75"/>
      <c r="W10" s="75"/>
      <c r="X10" s="75"/>
      <c r="Y10" s="75"/>
      <c r="Z10" s="75"/>
      <c r="AA10" s="75"/>
      <c r="AB10" s="75"/>
      <c r="AC10" s="75"/>
      <c r="AD10" s="75"/>
      <c r="AE10" s="75"/>
      <c r="AF10" s="76"/>
      <c r="AG10" s="76"/>
      <c r="AH10" s="76"/>
      <c r="AI10" s="76"/>
      <c r="AJ10" s="76"/>
      <c r="AK10" s="76"/>
      <c r="AL10" s="76"/>
      <c r="AM10" s="76"/>
      <c r="AN10" s="76"/>
      <c r="AO10" s="76"/>
      <c r="AP10" s="76"/>
      <c r="AQ10" s="76"/>
      <c r="AR10" s="76"/>
      <c r="AS10" s="76"/>
      <c r="AT10" s="76"/>
      <c r="AU10" s="76"/>
      <c r="AV10" s="76"/>
      <c r="AW10" s="76"/>
      <c r="AX10" s="76"/>
      <c r="AY10" s="76"/>
      <c r="AZ10" s="76"/>
    </row>
    <row r="11" spans="1:52" s="76" customFormat="1" ht="14" x14ac:dyDescent="0.15">
      <c r="U11" s="75"/>
      <c r="V11" s="75"/>
      <c r="W11" s="75"/>
      <c r="X11" s="75"/>
      <c r="Y11" s="75"/>
      <c r="Z11" s="75"/>
      <c r="AA11" s="75"/>
      <c r="AB11" s="75"/>
      <c r="AC11" s="75"/>
      <c r="AD11" s="75"/>
      <c r="AE11" s="75"/>
    </row>
    <row r="12" spans="1:52" s="76" customFormat="1" ht="15" thickBot="1" x14ac:dyDescent="0.2">
      <c r="U12" s="75"/>
      <c r="V12" s="75"/>
      <c r="W12" s="75"/>
      <c r="X12" s="75"/>
      <c r="Y12" s="75"/>
      <c r="Z12" s="75"/>
      <c r="AA12" s="75"/>
      <c r="AB12" s="75"/>
      <c r="AC12" s="75"/>
      <c r="AD12" s="75"/>
      <c r="AE12" s="75"/>
    </row>
    <row r="13" spans="1:52" ht="14" x14ac:dyDescent="0.15">
      <c r="A13" s="78" t="s">
        <v>255</v>
      </c>
      <c r="B13" s="79"/>
      <c r="C13" s="79"/>
      <c r="D13" s="79"/>
      <c r="E13" s="79"/>
      <c r="F13" s="79"/>
      <c r="G13" s="79"/>
      <c r="H13" s="79"/>
      <c r="I13" s="79"/>
      <c r="J13" s="79"/>
      <c r="K13" s="79"/>
      <c r="L13" s="79"/>
      <c r="M13" s="79"/>
      <c r="N13" s="79"/>
      <c r="O13" s="79"/>
      <c r="P13" s="79"/>
      <c r="Q13" s="79"/>
      <c r="R13" s="79"/>
      <c r="S13" s="79"/>
      <c r="T13" s="80"/>
      <c r="U13" s="75"/>
      <c r="V13" s="75"/>
      <c r="W13" s="75"/>
      <c r="X13" s="75"/>
      <c r="Y13" s="75"/>
      <c r="Z13" s="75"/>
      <c r="AA13" s="75"/>
      <c r="AB13" s="75"/>
      <c r="AC13" s="75"/>
      <c r="AD13" s="75"/>
      <c r="AE13" s="75"/>
      <c r="AF13" s="76"/>
      <c r="AG13" s="76"/>
      <c r="AH13" s="76"/>
      <c r="AI13" s="76"/>
      <c r="AJ13" s="76"/>
      <c r="AK13" s="76"/>
      <c r="AL13" s="76"/>
      <c r="AM13" s="76"/>
      <c r="AN13" s="76"/>
      <c r="AO13" s="76"/>
      <c r="AP13" s="76"/>
      <c r="AQ13" s="76"/>
      <c r="AR13" s="76"/>
      <c r="AS13" s="76"/>
      <c r="AT13" s="76"/>
      <c r="AU13" s="76"/>
      <c r="AV13" s="76"/>
      <c r="AW13" s="76"/>
      <c r="AX13" s="76"/>
      <c r="AY13" s="76"/>
      <c r="AZ13" s="76"/>
    </row>
    <row r="14" spans="1:52" ht="14" x14ac:dyDescent="0.15">
      <c r="A14" s="81" t="s">
        <v>107</v>
      </c>
      <c r="B14" s="32"/>
      <c r="C14" s="101">
        <v>1625</v>
      </c>
      <c r="D14" s="32"/>
      <c r="E14" s="32"/>
      <c r="F14" s="32"/>
      <c r="G14" s="32"/>
      <c r="H14" s="32"/>
      <c r="I14" s="32"/>
      <c r="J14" s="32"/>
      <c r="K14" s="32"/>
      <c r="L14" s="32"/>
      <c r="M14" s="32"/>
      <c r="N14" s="32"/>
      <c r="O14" s="32"/>
      <c r="P14" s="32"/>
      <c r="Q14" s="32"/>
      <c r="R14" s="32"/>
      <c r="S14" s="32"/>
      <c r="T14" s="82"/>
      <c r="U14" s="75"/>
      <c r="V14" s="75"/>
      <c r="W14" s="75"/>
      <c r="X14" s="75"/>
      <c r="Y14" s="75"/>
      <c r="Z14" s="75"/>
      <c r="AA14" s="75"/>
      <c r="AB14" s="75"/>
      <c r="AC14" s="75"/>
      <c r="AD14" s="75"/>
      <c r="AE14" s="75"/>
      <c r="AF14" s="76"/>
      <c r="AG14" s="76"/>
      <c r="AH14" s="76"/>
      <c r="AI14" s="76"/>
      <c r="AJ14" s="76"/>
      <c r="AK14" s="76"/>
      <c r="AL14" s="76"/>
      <c r="AM14" s="76"/>
      <c r="AN14" s="76"/>
      <c r="AO14" s="76"/>
      <c r="AP14" s="76"/>
      <c r="AQ14" s="76"/>
      <c r="AR14" s="76"/>
      <c r="AS14" s="76"/>
      <c r="AT14" s="76"/>
      <c r="AU14" s="76"/>
      <c r="AV14" s="76"/>
      <c r="AW14" s="76"/>
      <c r="AX14" s="76"/>
      <c r="AY14" s="76"/>
      <c r="AZ14" s="76"/>
    </row>
    <row r="15" spans="1:52" ht="14" x14ac:dyDescent="0.15">
      <c r="A15" s="81"/>
      <c r="B15" s="32"/>
      <c r="C15" s="32"/>
      <c r="D15" s="32"/>
      <c r="E15" s="32"/>
      <c r="F15" s="32"/>
      <c r="G15" s="32"/>
      <c r="H15" s="32"/>
      <c r="I15" s="32"/>
      <c r="J15" s="32"/>
      <c r="K15" s="32"/>
      <c r="L15" s="32"/>
      <c r="M15" s="32"/>
      <c r="N15" s="32"/>
      <c r="O15" s="32"/>
      <c r="P15" s="32"/>
      <c r="Q15" s="32"/>
      <c r="R15" s="32"/>
      <c r="S15" s="32"/>
      <c r="T15" s="82"/>
      <c r="U15" s="75"/>
      <c r="V15" s="75"/>
      <c r="W15" s="75"/>
      <c r="X15" s="75"/>
      <c r="Y15" s="75"/>
      <c r="Z15" s="75"/>
      <c r="AA15" s="75"/>
      <c r="AB15" s="75"/>
      <c r="AC15" s="75"/>
      <c r="AD15" s="75"/>
      <c r="AE15" s="75"/>
      <c r="AF15" s="76"/>
      <c r="AG15" s="76"/>
      <c r="AH15" s="76"/>
      <c r="AI15" s="76"/>
      <c r="AJ15" s="76"/>
      <c r="AK15" s="76"/>
      <c r="AL15" s="76"/>
      <c r="AM15" s="76"/>
      <c r="AN15" s="76"/>
      <c r="AO15" s="76"/>
      <c r="AP15" s="76"/>
      <c r="AQ15" s="76"/>
      <c r="AR15" s="76"/>
      <c r="AS15" s="76"/>
      <c r="AT15" s="76"/>
      <c r="AU15" s="76"/>
      <c r="AV15" s="76"/>
      <c r="AW15" s="76"/>
      <c r="AX15" s="76"/>
      <c r="AY15" s="76"/>
      <c r="AZ15" s="76"/>
    </row>
    <row r="16" spans="1:52" ht="75" x14ac:dyDescent="0.15">
      <c r="A16" s="179" t="s">
        <v>112</v>
      </c>
      <c r="B16" s="180" t="s">
        <v>108</v>
      </c>
      <c r="C16" s="186" t="s">
        <v>109</v>
      </c>
      <c r="D16" s="186" t="s">
        <v>39</v>
      </c>
      <c r="E16" s="196" t="s">
        <v>198</v>
      </c>
      <c r="F16" s="196" t="s">
        <v>199</v>
      </c>
      <c r="G16" s="186" t="s">
        <v>6</v>
      </c>
      <c r="H16" s="189" t="s">
        <v>200</v>
      </c>
      <c r="I16" s="190" t="s">
        <v>201</v>
      </c>
      <c r="J16" s="181" t="s">
        <v>202</v>
      </c>
      <c r="K16" s="183" t="s">
        <v>203</v>
      </c>
      <c r="L16" s="183" t="s">
        <v>232</v>
      </c>
      <c r="M16" s="183" t="s">
        <v>233</v>
      </c>
      <c r="N16" s="183" t="s">
        <v>234</v>
      </c>
      <c r="O16" s="193" t="s">
        <v>235</v>
      </c>
      <c r="P16" s="193" t="s">
        <v>236</v>
      </c>
      <c r="Q16" s="184" t="s">
        <v>237</v>
      </c>
      <c r="R16" s="184" t="s">
        <v>128</v>
      </c>
      <c r="S16" s="183" t="s">
        <v>129</v>
      </c>
      <c r="T16" s="185" t="s">
        <v>130</v>
      </c>
      <c r="U16" s="75"/>
      <c r="V16" s="75"/>
      <c r="W16" s="75"/>
      <c r="X16" s="75"/>
      <c r="Y16" s="75"/>
      <c r="Z16" s="75"/>
      <c r="AA16" s="75"/>
      <c r="AB16" s="75"/>
      <c r="AC16" s="75"/>
      <c r="AD16" s="75"/>
      <c r="AE16" s="75"/>
      <c r="AF16" s="76"/>
      <c r="AG16" s="76"/>
      <c r="AH16" s="76"/>
      <c r="AI16" s="76"/>
      <c r="AJ16" s="76"/>
      <c r="AK16" s="76"/>
      <c r="AL16" s="76"/>
      <c r="AM16" s="76"/>
      <c r="AN16" s="76"/>
      <c r="AO16" s="76"/>
      <c r="AP16" s="76"/>
      <c r="AQ16" s="76"/>
      <c r="AR16" s="76"/>
      <c r="AS16" s="76"/>
      <c r="AT16" s="76"/>
      <c r="AU16" s="76"/>
      <c r="AV16" s="76"/>
      <c r="AW16" s="76"/>
      <c r="AX16" s="76"/>
      <c r="AY16" s="76"/>
      <c r="AZ16" s="76"/>
    </row>
    <row r="17" spans="1:52" ht="14" x14ac:dyDescent="0.15">
      <c r="A17" s="83" t="str">
        <f>'Tariffs 2016'!K5</f>
        <v>ActewAGL</v>
      </c>
      <c r="B17" s="15" t="str">
        <f>'Tariffs 2016'!L5</f>
        <v>Home Saver Reward No Exit Fee</v>
      </c>
      <c r="C17" s="15">
        <f>91*'Tariffs 2016'!M5/100</f>
        <v>86.177000000000007</v>
      </c>
      <c r="D17" s="15">
        <f>IF($C$14&gt;='Tariffs 2016'!P5,('Tariffs 2016'!P5*'Tariffs 2016'!N5/100),($C$14*'Tariffs 2016'!N5/100))</f>
        <v>244.07499999999999</v>
      </c>
      <c r="E17" s="28">
        <v>0</v>
      </c>
      <c r="F17" s="28">
        <f>IF(($C$14&lt;'Tariffs 2016'!P5),(0),($C$14-'Tariffs 2016'!P5)*'Tariffs 2016'!Q5/100)</f>
        <v>0</v>
      </c>
      <c r="G17" s="28">
        <f>SUM(C17:F17)</f>
        <v>330.25200000000001</v>
      </c>
      <c r="H17" s="28">
        <f>(G17-C17)*4</f>
        <v>976.3</v>
      </c>
      <c r="I17" s="84">
        <f t="shared" ref="I17" si="5">G17*4</f>
        <v>1321.008</v>
      </c>
      <c r="J17" s="85">
        <f t="shared" ref="J17:J18" si="6">I17*1.1</f>
        <v>1453.1088000000002</v>
      </c>
      <c r="K17" s="15">
        <f>'Tariffs 2016'!AT5</f>
        <v>0</v>
      </c>
      <c r="L17" s="15">
        <f>'Tariffs 2016'!AU5</f>
        <v>12</v>
      </c>
      <c r="M17" s="15">
        <f>'Tariffs 2016'!AV5</f>
        <v>0</v>
      </c>
      <c r="N17" s="15">
        <f>'Tariffs 2016'!AW5</f>
        <v>0</v>
      </c>
      <c r="O17" s="85">
        <f>I17-(H17*L17/100)</f>
        <v>1203.8520000000001</v>
      </c>
      <c r="P17" s="85">
        <f>O17</f>
        <v>1203.8520000000001</v>
      </c>
      <c r="Q17" s="86">
        <f>O17*1.1</f>
        <v>1324.2372000000003</v>
      </c>
      <c r="R17" s="86">
        <f>P17*1.1</f>
        <v>1324.2372000000003</v>
      </c>
      <c r="S17" s="87">
        <f>'Tariffs 2016'!BD5</f>
        <v>12</v>
      </c>
      <c r="T17" s="88" t="str">
        <f>'Tariffs 2016'!BE5</f>
        <v>n</v>
      </c>
      <c r="U17" s="75"/>
      <c r="V17" s="75"/>
      <c r="W17" s="75"/>
      <c r="X17" s="75"/>
      <c r="Y17" s="75"/>
      <c r="Z17" s="75"/>
      <c r="AA17" s="75"/>
      <c r="AB17" s="75"/>
      <c r="AC17" s="75"/>
      <c r="AD17" s="75"/>
      <c r="AE17" s="75"/>
      <c r="AF17" s="76"/>
      <c r="AG17" s="76"/>
      <c r="AH17" s="76"/>
      <c r="AI17" s="76"/>
      <c r="AJ17" s="76"/>
      <c r="AK17" s="76"/>
      <c r="AL17" s="76"/>
      <c r="AM17" s="76"/>
      <c r="AN17" s="76"/>
      <c r="AO17" s="76"/>
      <c r="AP17" s="76"/>
      <c r="AQ17" s="76"/>
      <c r="AR17" s="76"/>
      <c r="AS17" s="76"/>
      <c r="AT17" s="76"/>
      <c r="AU17" s="76"/>
      <c r="AV17" s="76"/>
      <c r="AW17" s="76"/>
      <c r="AX17" s="76"/>
      <c r="AY17" s="76"/>
      <c r="AZ17" s="76"/>
    </row>
    <row r="18" spans="1:52" ht="15" thickBot="1" x14ac:dyDescent="0.2">
      <c r="A18" s="89" t="str">
        <f>'Tariffs 2016'!K6</f>
        <v>Origin Energy</v>
      </c>
      <c r="B18" s="90" t="str">
        <f>'Tariffs 2016'!L6</f>
        <v>Saver</v>
      </c>
      <c r="C18" s="90">
        <f>91*'Tariffs 2016'!M6/100</f>
        <v>86.177000000000007</v>
      </c>
      <c r="D18" s="90">
        <f>IF($C$14&gt;='Tariffs 2016'!P6,('Tariffs 2016'!P6*'Tariffs 2016'!N6/100),($C$14*'Tariffs 2016'!N6/100))</f>
        <v>244.07499999999999</v>
      </c>
      <c r="E18" s="91">
        <v>0</v>
      </c>
      <c r="F18" s="91">
        <f>IF(($C$14&lt;'Tariffs 2016'!P6),(0),($C$14-'Tariffs 2016'!P6)*'Tariffs 2016'!Q6/100)</f>
        <v>0</v>
      </c>
      <c r="G18" s="91">
        <f>SUM(C18:F18)</f>
        <v>330.25200000000001</v>
      </c>
      <c r="H18" s="91">
        <f>(G18-C18)*4</f>
        <v>976.3</v>
      </c>
      <c r="I18" s="92">
        <f t="shared" ref="I18" si="7">G18*4</f>
        <v>1321.008</v>
      </c>
      <c r="J18" s="93">
        <f t="shared" si="6"/>
        <v>1453.1088000000002</v>
      </c>
      <c r="K18" s="90">
        <f>'Tariffs 2016'!AT6</f>
        <v>0</v>
      </c>
      <c r="L18" s="90">
        <f>'Tariffs 2016'!AU6</f>
        <v>0</v>
      </c>
      <c r="M18" s="90">
        <f>'Tariffs 2016'!AV6</f>
        <v>0</v>
      </c>
      <c r="N18" s="90">
        <f>'Tariffs 2016'!AW6</f>
        <v>10</v>
      </c>
      <c r="O18" s="93">
        <f>I18</f>
        <v>1321.008</v>
      </c>
      <c r="P18" s="93">
        <f>O18-(H18*N18/100)</f>
        <v>1223.3780000000002</v>
      </c>
      <c r="Q18" s="94">
        <f t="shared" ref="Q18" si="8">O18*1.1</f>
        <v>1453.1088000000002</v>
      </c>
      <c r="R18" s="94">
        <f t="shared" ref="R18" si="9">P18*1.1</f>
        <v>1345.7158000000002</v>
      </c>
      <c r="S18" s="95">
        <f>'Tariffs 2016'!BD6</f>
        <v>0</v>
      </c>
      <c r="T18" s="96" t="str">
        <f>'Tariffs 2016'!BE6</f>
        <v>n</v>
      </c>
      <c r="U18" s="75"/>
      <c r="V18" s="75"/>
      <c r="W18" s="75"/>
      <c r="X18" s="75"/>
      <c r="Y18" s="75"/>
      <c r="Z18" s="75"/>
      <c r="AA18" s="75"/>
      <c r="AB18" s="75"/>
      <c r="AC18" s="75"/>
      <c r="AD18" s="75"/>
      <c r="AE18" s="75"/>
      <c r="AF18" s="76"/>
      <c r="AG18" s="76"/>
      <c r="AH18" s="76"/>
      <c r="AI18" s="76"/>
      <c r="AJ18" s="76"/>
      <c r="AK18" s="76"/>
      <c r="AL18" s="76"/>
      <c r="AM18" s="76"/>
      <c r="AN18" s="76"/>
      <c r="AO18" s="76"/>
      <c r="AP18" s="76"/>
      <c r="AQ18" s="76"/>
      <c r="AR18" s="76"/>
      <c r="AS18" s="76"/>
      <c r="AT18" s="76"/>
      <c r="AU18" s="76"/>
      <c r="AV18" s="76"/>
      <c r="AW18" s="76"/>
      <c r="AX18" s="76"/>
      <c r="AY18" s="76"/>
      <c r="AZ18" s="76"/>
    </row>
    <row r="19" spans="1:52" s="76" customFormat="1" ht="14" x14ac:dyDescent="0.15">
      <c r="U19" s="75"/>
      <c r="V19" s="75"/>
      <c r="W19" s="75"/>
      <c r="X19" s="75"/>
      <c r="Y19" s="75"/>
      <c r="Z19" s="75"/>
      <c r="AA19" s="75"/>
      <c r="AB19" s="75"/>
      <c r="AC19" s="75"/>
      <c r="AD19" s="75"/>
      <c r="AE19" s="75"/>
    </row>
    <row r="20" spans="1:52" s="76" customFormat="1" ht="15" thickBot="1" x14ac:dyDescent="0.2">
      <c r="U20" s="75"/>
      <c r="V20" s="75"/>
      <c r="W20" s="75"/>
      <c r="X20" s="75"/>
      <c r="Y20" s="75"/>
      <c r="Z20" s="75"/>
      <c r="AA20" s="75"/>
      <c r="AB20" s="75"/>
      <c r="AC20" s="75"/>
      <c r="AD20" s="75"/>
      <c r="AE20" s="75"/>
    </row>
    <row r="21" spans="1:52" ht="14" x14ac:dyDescent="0.15">
      <c r="A21" s="78" t="s">
        <v>265</v>
      </c>
      <c r="B21" s="79"/>
      <c r="C21" s="79"/>
      <c r="D21" s="97"/>
      <c r="E21" s="97"/>
      <c r="F21" s="97"/>
      <c r="G21" s="98"/>
      <c r="H21" s="98"/>
      <c r="I21" s="79"/>
      <c r="J21" s="79"/>
      <c r="K21" s="79"/>
      <c r="L21" s="79"/>
      <c r="M21" s="79"/>
      <c r="N21" s="79"/>
      <c r="O21" s="79"/>
      <c r="P21" s="79"/>
      <c r="Q21" s="79"/>
      <c r="R21" s="79"/>
      <c r="S21" s="79"/>
      <c r="T21" s="80"/>
      <c r="U21" s="75"/>
      <c r="V21" s="75"/>
      <c r="W21" s="75"/>
      <c r="X21" s="75"/>
      <c r="Y21" s="75"/>
      <c r="Z21" s="75"/>
      <c r="AA21" s="75"/>
      <c r="AB21" s="75"/>
      <c r="AC21" s="75"/>
      <c r="AD21" s="75"/>
      <c r="AE21" s="75"/>
      <c r="AF21" s="76"/>
      <c r="AG21" s="76"/>
      <c r="AH21" s="76"/>
      <c r="AI21" s="76"/>
      <c r="AJ21" s="76"/>
      <c r="AK21" s="76"/>
      <c r="AL21" s="76"/>
      <c r="AM21" s="76"/>
      <c r="AN21" s="76"/>
      <c r="AO21" s="76"/>
      <c r="AP21" s="76"/>
      <c r="AQ21" s="76"/>
      <c r="AR21" s="76"/>
      <c r="AS21" s="76"/>
      <c r="AT21" s="76"/>
      <c r="AU21" s="76"/>
      <c r="AV21" s="76"/>
      <c r="AW21" s="76"/>
      <c r="AX21" s="76"/>
      <c r="AY21" s="76"/>
      <c r="AZ21" s="76"/>
    </row>
    <row r="22" spans="1:52" ht="14" x14ac:dyDescent="0.15">
      <c r="A22" s="81" t="s">
        <v>107</v>
      </c>
      <c r="B22" s="32"/>
      <c r="C22" s="101">
        <v>1625</v>
      </c>
      <c r="D22" s="99"/>
      <c r="E22" s="99"/>
      <c r="F22" s="99"/>
      <c r="G22" s="100"/>
      <c r="H22" s="100"/>
      <c r="I22" s="32"/>
      <c r="J22" s="32"/>
      <c r="K22" s="32"/>
      <c r="L22" s="32"/>
      <c r="M22" s="32"/>
      <c r="N22" s="32"/>
      <c r="O22" s="32"/>
      <c r="P22" s="32"/>
      <c r="Q22" s="32"/>
      <c r="R22" s="32"/>
      <c r="S22" s="32"/>
      <c r="T22" s="82"/>
      <c r="U22" s="75"/>
      <c r="V22" s="75"/>
      <c r="W22" s="75"/>
      <c r="X22" s="75"/>
      <c r="Y22" s="75"/>
      <c r="Z22" s="75"/>
      <c r="AA22" s="75"/>
      <c r="AB22" s="75"/>
      <c r="AC22" s="75"/>
      <c r="AD22" s="75"/>
      <c r="AE22" s="75"/>
      <c r="AF22" s="76"/>
      <c r="AG22" s="76"/>
      <c r="AH22" s="76"/>
      <c r="AI22" s="76"/>
      <c r="AJ22" s="76"/>
      <c r="AK22" s="76"/>
      <c r="AL22" s="76"/>
      <c r="AM22" s="76"/>
      <c r="AN22" s="76"/>
      <c r="AO22" s="76"/>
      <c r="AP22" s="76"/>
      <c r="AQ22" s="76"/>
      <c r="AR22" s="76"/>
      <c r="AS22" s="76"/>
      <c r="AT22" s="76"/>
      <c r="AU22" s="76"/>
      <c r="AV22" s="76"/>
      <c r="AW22" s="76"/>
      <c r="AX22" s="76"/>
      <c r="AY22" s="76"/>
      <c r="AZ22" s="76"/>
    </row>
    <row r="23" spans="1:52" ht="14" x14ac:dyDescent="0.15">
      <c r="A23" s="81" t="s">
        <v>207</v>
      </c>
      <c r="B23" s="32"/>
      <c r="C23" s="102">
        <v>0.7</v>
      </c>
      <c r="D23" s="99"/>
      <c r="E23" s="99"/>
      <c r="F23" s="99"/>
      <c r="G23" s="100"/>
      <c r="H23" s="100"/>
      <c r="I23" s="32"/>
      <c r="J23" s="32"/>
      <c r="K23" s="32"/>
      <c r="L23" s="32"/>
      <c r="M23" s="32"/>
      <c r="N23" s="32"/>
      <c r="O23" s="32"/>
      <c r="P23" s="32"/>
      <c r="Q23" s="32"/>
      <c r="R23" s="32"/>
      <c r="S23" s="32"/>
      <c r="T23" s="82"/>
      <c r="U23" s="75"/>
      <c r="V23" s="75"/>
      <c r="W23" s="75"/>
      <c r="X23" s="75"/>
      <c r="Y23" s="75"/>
      <c r="Z23" s="75"/>
      <c r="AA23" s="75"/>
      <c r="AB23" s="75"/>
      <c r="AC23" s="75"/>
      <c r="AD23" s="75"/>
      <c r="AE23" s="75"/>
      <c r="AF23" s="76"/>
      <c r="AG23" s="76"/>
      <c r="AH23" s="76"/>
      <c r="AI23" s="76"/>
      <c r="AJ23" s="76"/>
      <c r="AK23" s="76"/>
      <c r="AL23" s="76"/>
      <c r="AM23" s="76"/>
      <c r="AN23" s="76"/>
      <c r="AO23" s="76"/>
      <c r="AP23" s="76"/>
      <c r="AQ23" s="76"/>
      <c r="AR23" s="76"/>
      <c r="AS23" s="76"/>
      <c r="AT23" s="76"/>
      <c r="AU23" s="76"/>
      <c r="AV23" s="76"/>
      <c r="AW23" s="76"/>
      <c r="AX23" s="76"/>
      <c r="AY23" s="76"/>
      <c r="AZ23" s="76"/>
    </row>
    <row r="24" spans="1:52" ht="14" x14ac:dyDescent="0.15">
      <c r="A24" s="81" t="s">
        <v>256</v>
      </c>
      <c r="B24" s="32"/>
      <c r="C24" s="102">
        <v>0.3</v>
      </c>
      <c r="D24" s="99"/>
      <c r="E24" s="99"/>
      <c r="F24" s="99"/>
      <c r="G24" s="100"/>
      <c r="H24" s="100"/>
      <c r="I24" s="32"/>
      <c r="J24" s="32"/>
      <c r="K24" s="32"/>
      <c r="L24" s="32"/>
      <c r="M24" s="32"/>
      <c r="N24" s="32"/>
      <c r="O24" s="32"/>
      <c r="P24" s="32"/>
      <c r="Q24" s="32"/>
      <c r="R24" s="32"/>
      <c r="S24" s="32"/>
      <c r="T24" s="82"/>
      <c r="U24" s="75"/>
      <c r="V24" s="75"/>
      <c r="W24" s="75"/>
      <c r="X24" s="75"/>
      <c r="Y24" s="75"/>
      <c r="Z24" s="75"/>
      <c r="AA24" s="75"/>
      <c r="AB24" s="75"/>
      <c r="AC24" s="75"/>
      <c r="AD24" s="75"/>
      <c r="AE24" s="75"/>
      <c r="AF24" s="76"/>
      <c r="AG24" s="76"/>
      <c r="AH24" s="76"/>
      <c r="AI24" s="76"/>
      <c r="AJ24" s="76"/>
      <c r="AK24" s="76"/>
      <c r="AL24" s="76"/>
      <c r="AM24" s="76"/>
      <c r="AN24" s="76"/>
      <c r="AO24" s="76"/>
      <c r="AP24" s="76"/>
      <c r="AQ24" s="76"/>
      <c r="AR24" s="76"/>
      <c r="AS24" s="76"/>
      <c r="AT24" s="76"/>
      <c r="AU24" s="76"/>
      <c r="AV24" s="76"/>
      <c r="AW24" s="76"/>
      <c r="AX24" s="76"/>
      <c r="AY24" s="76"/>
      <c r="AZ24" s="76"/>
    </row>
    <row r="25" spans="1:52" ht="14" x14ac:dyDescent="0.15">
      <c r="A25" s="81"/>
      <c r="B25" s="32"/>
      <c r="C25" s="99"/>
      <c r="D25" s="99"/>
      <c r="E25" s="99"/>
      <c r="F25" s="99"/>
      <c r="G25" s="100"/>
      <c r="H25" s="100"/>
      <c r="I25" s="32"/>
      <c r="J25" s="32"/>
      <c r="K25" s="32"/>
      <c r="L25" s="32"/>
      <c r="M25" s="32"/>
      <c r="N25" s="32"/>
      <c r="O25" s="32"/>
      <c r="P25" s="32"/>
      <c r="Q25" s="32"/>
      <c r="R25" s="32"/>
      <c r="S25" s="32"/>
      <c r="T25" s="82"/>
      <c r="U25" s="75"/>
      <c r="V25" s="75"/>
      <c r="W25" s="75"/>
      <c r="X25" s="75"/>
      <c r="Y25" s="75"/>
      <c r="Z25" s="75"/>
      <c r="AA25" s="75"/>
      <c r="AB25" s="75"/>
      <c r="AC25" s="75"/>
      <c r="AD25" s="75"/>
      <c r="AE25" s="75"/>
      <c r="AF25" s="76"/>
      <c r="AG25" s="76"/>
      <c r="AH25" s="76"/>
      <c r="AI25" s="76"/>
      <c r="AJ25" s="76"/>
      <c r="AK25" s="76"/>
      <c r="AL25" s="76"/>
      <c r="AM25" s="76"/>
      <c r="AN25" s="76"/>
      <c r="AO25" s="76"/>
      <c r="AP25" s="76"/>
      <c r="AQ25" s="76"/>
      <c r="AR25" s="76"/>
      <c r="AS25" s="76"/>
      <c r="AT25" s="76"/>
      <c r="AU25" s="76"/>
      <c r="AV25" s="76"/>
      <c r="AW25" s="76"/>
      <c r="AX25" s="76"/>
      <c r="AY25" s="76"/>
      <c r="AZ25" s="76"/>
    </row>
    <row r="26" spans="1:52" ht="75" x14ac:dyDescent="0.15">
      <c r="A26" s="179" t="s">
        <v>112</v>
      </c>
      <c r="B26" s="180" t="s">
        <v>108</v>
      </c>
      <c r="C26" s="186" t="s">
        <v>109</v>
      </c>
      <c r="D26" s="186" t="s">
        <v>257</v>
      </c>
      <c r="E26" s="196" t="s">
        <v>199</v>
      </c>
      <c r="F26" s="186" t="s">
        <v>258</v>
      </c>
      <c r="G26" s="186" t="s">
        <v>6</v>
      </c>
      <c r="H26" s="189" t="s">
        <v>196</v>
      </c>
      <c r="I26" s="190" t="s">
        <v>201</v>
      </c>
      <c r="J26" s="181" t="s">
        <v>197</v>
      </c>
      <c r="K26" s="183" t="s">
        <v>203</v>
      </c>
      <c r="L26" s="183" t="s">
        <v>232</v>
      </c>
      <c r="M26" s="183" t="s">
        <v>233</v>
      </c>
      <c r="N26" s="183" t="s">
        <v>234</v>
      </c>
      <c r="O26" s="193" t="s">
        <v>228</v>
      </c>
      <c r="P26" s="193" t="s">
        <v>229</v>
      </c>
      <c r="Q26" s="187" t="s">
        <v>230</v>
      </c>
      <c r="R26" s="184" t="s">
        <v>231</v>
      </c>
      <c r="S26" s="188" t="s">
        <v>129</v>
      </c>
      <c r="T26" s="185" t="s">
        <v>130</v>
      </c>
      <c r="U26" s="75"/>
      <c r="V26" s="75"/>
      <c r="W26" s="75"/>
      <c r="X26" s="75"/>
      <c r="Y26" s="75"/>
      <c r="Z26" s="75"/>
      <c r="AA26" s="75"/>
      <c r="AB26" s="75"/>
      <c r="AC26" s="75"/>
      <c r="AD26" s="75"/>
      <c r="AE26" s="75"/>
      <c r="AF26" s="76"/>
      <c r="AG26" s="76"/>
      <c r="AH26" s="76"/>
      <c r="AI26" s="76"/>
      <c r="AJ26" s="76"/>
      <c r="AK26" s="76"/>
      <c r="AL26" s="76"/>
      <c r="AM26" s="76"/>
      <c r="AN26" s="76"/>
      <c r="AO26" s="76"/>
      <c r="AP26" s="76"/>
      <c r="AQ26" s="76"/>
      <c r="AR26" s="76"/>
      <c r="AS26" s="76"/>
      <c r="AT26" s="76"/>
      <c r="AU26" s="76"/>
      <c r="AV26" s="76"/>
      <c r="AW26" s="76"/>
      <c r="AX26" s="76"/>
      <c r="AY26" s="76"/>
      <c r="AZ26" s="76"/>
    </row>
    <row r="27" spans="1:52" ht="14" x14ac:dyDescent="0.15">
      <c r="A27" s="83" t="str">
        <f>'Tariffs 2016'!K7</f>
        <v>ActewAGL</v>
      </c>
      <c r="B27" s="15" t="str">
        <f>'Tariffs 2016'!L7</f>
        <v>Home plan Reward No Exit Fee</v>
      </c>
      <c r="C27" s="28">
        <f>91*'Tariffs 2016'!M7/100</f>
        <v>66.521000000000001</v>
      </c>
      <c r="D27" s="28">
        <f>($C$22*$C$23)*'Tariffs 2016'!N7/100</f>
        <v>189.05250000000001</v>
      </c>
      <c r="E27" s="28">
        <v>0</v>
      </c>
      <c r="F27" s="28">
        <f>($C$22*$C$24)*'Tariffs 2016'!AE7/100</f>
        <v>45.337499999999999</v>
      </c>
      <c r="G27" s="28">
        <f>SUM(C27:F27)</f>
        <v>300.911</v>
      </c>
      <c r="H27" s="28">
        <f>(G27-C27)*4</f>
        <v>937.56</v>
      </c>
      <c r="I27" s="84">
        <f t="shared" ref="I27" si="10">G27*4</f>
        <v>1203.644</v>
      </c>
      <c r="J27" s="85">
        <f t="shared" ref="J27:J29" si="11">I27*1.1</f>
        <v>1324.0084000000002</v>
      </c>
      <c r="K27" s="15">
        <f>'Tariffs 2016'!AT7</f>
        <v>0</v>
      </c>
      <c r="L27" s="15">
        <f>'Tariffs 2016'!AU7</f>
        <v>12</v>
      </c>
      <c r="M27" s="15">
        <f>'Tariffs 2016'!AV7</f>
        <v>0</v>
      </c>
      <c r="N27" s="15">
        <f>'Tariffs 2016'!AW7</f>
        <v>0</v>
      </c>
      <c r="O27" s="85">
        <f>I27-(H27*L27/100)</f>
        <v>1091.1368</v>
      </c>
      <c r="P27" s="85">
        <f>O27</f>
        <v>1091.1368</v>
      </c>
      <c r="Q27" s="86">
        <f>O27*1.1</f>
        <v>1200.2504800000002</v>
      </c>
      <c r="R27" s="86">
        <f>P27*1.1</f>
        <v>1200.2504800000002</v>
      </c>
      <c r="S27" s="87">
        <f>'Tariffs 2016'!BD7</f>
        <v>12</v>
      </c>
      <c r="T27" s="88" t="str">
        <f>'Tariffs 2016'!BE7</f>
        <v>n</v>
      </c>
      <c r="U27" s="75"/>
      <c r="V27" s="75"/>
      <c r="W27" s="75"/>
      <c r="X27" s="75"/>
      <c r="Y27" s="75"/>
      <c r="Z27" s="75"/>
      <c r="AA27" s="75"/>
      <c r="AB27" s="75"/>
      <c r="AC27" s="75"/>
      <c r="AD27" s="75"/>
      <c r="AE27" s="75"/>
      <c r="AF27" s="76"/>
      <c r="AG27" s="76"/>
      <c r="AH27" s="76"/>
      <c r="AI27" s="76"/>
      <c r="AJ27" s="76"/>
      <c r="AK27" s="76"/>
      <c r="AL27" s="76"/>
      <c r="AM27" s="76"/>
      <c r="AN27" s="76"/>
      <c r="AO27" s="76"/>
      <c r="AP27" s="76"/>
      <c r="AQ27" s="76"/>
      <c r="AR27" s="76"/>
      <c r="AS27" s="76"/>
      <c r="AT27" s="76"/>
      <c r="AU27" s="76"/>
      <c r="AV27" s="76"/>
      <c r="AW27" s="76"/>
      <c r="AX27" s="76"/>
      <c r="AY27" s="76"/>
      <c r="AZ27" s="76"/>
    </row>
    <row r="28" spans="1:52" ht="14" x14ac:dyDescent="0.15">
      <c r="A28" s="83" t="str">
        <f>'Tariffs 2016'!K8</f>
        <v>EnergyAustralia</v>
      </c>
      <c r="B28" s="15" t="str">
        <f>'Tariffs 2016'!L8</f>
        <v xml:space="preserve">Flexi Saver </v>
      </c>
      <c r="C28" s="28">
        <f>91*'Tariffs 2016'!M8/100</f>
        <v>65.965899999999991</v>
      </c>
      <c r="D28" s="28">
        <f>($C$22*$C$23)*'Tariffs 2016'!N8/100</f>
        <v>198.91462499999997</v>
      </c>
      <c r="E28" s="28">
        <v>0</v>
      </c>
      <c r="F28" s="28">
        <f>($C$22*$C$24)*'Tariffs 2016'!AE8/100</f>
        <v>42.929249999999996</v>
      </c>
      <c r="G28" s="28">
        <f t="shared" ref="G28:G29" si="12">SUM(C28:F28)</f>
        <v>307.80977499999995</v>
      </c>
      <c r="H28" s="28">
        <f>(G28-C28)*4</f>
        <v>967.37549999999987</v>
      </c>
      <c r="I28" s="84">
        <f t="shared" ref="I28:I29" si="13">G28*4</f>
        <v>1231.2390999999998</v>
      </c>
      <c r="J28" s="85">
        <f t="shared" si="11"/>
        <v>1354.3630099999998</v>
      </c>
      <c r="K28" s="15">
        <f>'Tariffs 2016'!AT8</f>
        <v>0</v>
      </c>
      <c r="L28" s="15">
        <f>'Tariffs 2016'!AU8</f>
        <v>0</v>
      </c>
      <c r="M28" s="15">
        <f>'Tariffs 2016'!AV8</f>
        <v>0</v>
      </c>
      <c r="N28" s="15">
        <f>'Tariffs 2016'!AW8</f>
        <v>12</v>
      </c>
      <c r="O28" s="85">
        <f>I28</f>
        <v>1231.2390999999998</v>
      </c>
      <c r="P28" s="85">
        <f>O28-(H28*N28/100)</f>
        <v>1115.1540399999999</v>
      </c>
      <c r="Q28" s="86">
        <f t="shared" ref="Q28:Q29" si="14">O28*1.1</f>
        <v>1354.3630099999998</v>
      </c>
      <c r="R28" s="86">
        <f t="shared" ref="R28:R29" si="15">P28*1.1</f>
        <v>1226.6694439999999</v>
      </c>
      <c r="S28" s="87">
        <f>'Tariffs 2016'!BD8</f>
        <v>0</v>
      </c>
      <c r="T28" s="88" t="str">
        <f>'Tariffs 2016'!BE8</f>
        <v>n</v>
      </c>
      <c r="U28" s="75"/>
      <c r="V28" s="75"/>
      <c r="W28" s="75"/>
      <c r="X28" s="75"/>
      <c r="Y28" s="75"/>
      <c r="Z28" s="75"/>
      <c r="AA28" s="75"/>
      <c r="AB28" s="75"/>
      <c r="AC28" s="75"/>
      <c r="AD28" s="75"/>
      <c r="AE28" s="75"/>
      <c r="AF28" s="76"/>
      <c r="AG28" s="76"/>
      <c r="AH28" s="76"/>
      <c r="AI28" s="76"/>
      <c r="AJ28" s="76"/>
      <c r="AK28" s="76"/>
      <c r="AL28" s="76"/>
      <c r="AM28" s="76"/>
      <c r="AN28" s="76"/>
      <c r="AO28" s="76"/>
      <c r="AP28" s="76"/>
      <c r="AQ28" s="76"/>
      <c r="AR28" s="76"/>
      <c r="AS28" s="76"/>
      <c r="AT28" s="76"/>
      <c r="AU28" s="76"/>
      <c r="AV28" s="76"/>
      <c r="AW28" s="76"/>
      <c r="AX28" s="76"/>
      <c r="AY28" s="76"/>
      <c r="AZ28" s="76"/>
    </row>
    <row r="29" spans="1:52" ht="15" thickBot="1" x14ac:dyDescent="0.2">
      <c r="A29" s="89" t="str">
        <f>'Tariffs 2016'!K9</f>
        <v>Origin Energy</v>
      </c>
      <c r="B29" s="90" t="str">
        <f>'Tariffs 2016'!L9</f>
        <v>Saver</v>
      </c>
      <c r="C29" s="91">
        <f>91*'Tariffs 2016'!M9/100</f>
        <v>66.521000000000001</v>
      </c>
      <c r="D29" s="91">
        <f>($C$22*$C$23)*'Tariffs 2016'!N9/100</f>
        <v>189.05250000000001</v>
      </c>
      <c r="E29" s="91">
        <v>0</v>
      </c>
      <c r="F29" s="91">
        <f>($C$22*$C$24)*'Tariffs 2016'!AE9/100</f>
        <v>45.337499999999999</v>
      </c>
      <c r="G29" s="91">
        <f t="shared" si="12"/>
        <v>300.911</v>
      </c>
      <c r="H29" s="91">
        <f>(G29-C29)*4</f>
        <v>937.56</v>
      </c>
      <c r="I29" s="92">
        <f t="shared" si="13"/>
        <v>1203.644</v>
      </c>
      <c r="J29" s="93">
        <f t="shared" si="11"/>
        <v>1324.0084000000002</v>
      </c>
      <c r="K29" s="90">
        <f>'Tariffs 2016'!AT9</f>
        <v>0</v>
      </c>
      <c r="L29" s="90">
        <f>'Tariffs 2016'!AU9</f>
        <v>0</v>
      </c>
      <c r="M29" s="90">
        <f>'Tariffs 2016'!AV9</f>
        <v>0</v>
      </c>
      <c r="N29" s="90">
        <f>'Tariffs 2016'!AW9</f>
        <v>10</v>
      </c>
      <c r="O29" s="93">
        <f>I29</f>
        <v>1203.644</v>
      </c>
      <c r="P29" s="93">
        <f>O29-(H29*N29/100)</f>
        <v>1109.8879999999999</v>
      </c>
      <c r="Q29" s="94">
        <f t="shared" si="14"/>
        <v>1324.0084000000002</v>
      </c>
      <c r="R29" s="94">
        <f t="shared" si="15"/>
        <v>1220.8768</v>
      </c>
      <c r="S29" s="95">
        <f>'Tariffs 2016'!BD9</f>
        <v>0</v>
      </c>
      <c r="T29" s="96" t="str">
        <f>'Tariffs 2016'!BE9</f>
        <v>n</v>
      </c>
      <c r="U29" s="75"/>
      <c r="V29" s="75"/>
      <c r="W29" s="75"/>
      <c r="X29" s="75"/>
      <c r="Y29" s="75"/>
      <c r="Z29" s="75"/>
      <c r="AA29" s="75"/>
      <c r="AB29" s="75"/>
      <c r="AC29" s="75"/>
      <c r="AD29" s="75"/>
      <c r="AE29" s="75"/>
      <c r="AF29" s="76"/>
      <c r="AG29" s="76"/>
      <c r="AH29" s="76"/>
      <c r="AI29" s="76"/>
      <c r="AJ29" s="76"/>
      <c r="AK29" s="76"/>
      <c r="AL29" s="76"/>
      <c r="AM29" s="76"/>
      <c r="AN29" s="76"/>
      <c r="AO29" s="76"/>
      <c r="AP29" s="76"/>
      <c r="AQ29" s="76"/>
      <c r="AR29" s="76"/>
      <c r="AS29" s="76"/>
      <c r="AT29" s="76"/>
      <c r="AU29" s="76"/>
      <c r="AV29" s="76"/>
      <c r="AW29" s="76"/>
      <c r="AX29" s="76"/>
      <c r="AY29" s="76"/>
      <c r="AZ29" s="76"/>
    </row>
    <row r="30" spans="1:52" s="76" customFormat="1" ht="14" x14ac:dyDescent="0.15">
      <c r="U30" s="75"/>
      <c r="V30" s="75"/>
      <c r="W30" s="75"/>
      <c r="X30" s="75"/>
      <c r="Y30" s="75"/>
      <c r="Z30" s="75"/>
      <c r="AA30" s="75"/>
      <c r="AB30" s="75"/>
      <c r="AC30" s="75"/>
      <c r="AD30" s="75"/>
      <c r="AE30" s="75"/>
    </row>
    <row r="31" spans="1:52" s="76" customFormat="1" ht="15" thickBot="1" x14ac:dyDescent="0.2">
      <c r="U31" s="75"/>
      <c r="V31" s="75"/>
      <c r="W31" s="75"/>
      <c r="X31" s="75"/>
      <c r="Y31" s="75"/>
      <c r="Z31" s="75"/>
      <c r="AA31" s="75"/>
      <c r="AB31" s="75"/>
      <c r="AC31" s="75"/>
      <c r="AD31" s="75"/>
      <c r="AE31" s="75"/>
    </row>
    <row r="32" spans="1:52" ht="14" x14ac:dyDescent="0.15">
      <c r="A32" s="78" t="s">
        <v>253</v>
      </c>
      <c r="B32" s="79"/>
      <c r="C32" s="79"/>
      <c r="D32" s="79"/>
      <c r="E32" s="79"/>
      <c r="F32" s="79"/>
      <c r="G32" s="79"/>
      <c r="H32" s="79"/>
      <c r="I32" s="79"/>
      <c r="J32" s="79"/>
      <c r="K32" s="79"/>
      <c r="L32" s="79"/>
      <c r="M32" s="79"/>
      <c r="N32" s="79"/>
      <c r="O32" s="79"/>
      <c r="P32" s="79"/>
      <c r="Q32" s="79"/>
      <c r="R32" s="79"/>
      <c r="S32" s="79"/>
      <c r="T32" s="80"/>
      <c r="U32" s="75"/>
      <c r="V32" s="75"/>
      <c r="W32" s="75"/>
      <c r="X32" s="75"/>
      <c r="Y32" s="75"/>
      <c r="Z32" s="75"/>
      <c r="AA32" s="75"/>
      <c r="AB32" s="75"/>
      <c r="AC32" s="75"/>
      <c r="AD32" s="75"/>
      <c r="AE32" s="75"/>
      <c r="AF32" s="76"/>
      <c r="AG32" s="76"/>
      <c r="AH32" s="76"/>
      <c r="AI32" s="76"/>
      <c r="AJ32" s="76"/>
      <c r="AK32" s="76"/>
      <c r="AL32" s="76"/>
      <c r="AM32" s="76"/>
      <c r="AN32" s="76"/>
      <c r="AO32" s="76"/>
      <c r="AP32" s="76"/>
      <c r="AQ32" s="76"/>
      <c r="AR32" s="76"/>
      <c r="AS32" s="76"/>
      <c r="AT32" s="76"/>
      <c r="AU32" s="76"/>
      <c r="AV32" s="76"/>
      <c r="AW32" s="76"/>
      <c r="AX32" s="76"/>
      <c r="AY32" s="76"/>
      <c r="AZ32" s="76"/>
    </row>
    <row r="33" spans="1:52" ht="14" x14ac:dyDescent="0.15">
      <c r="A33" s="81" t="s">
        <v>107</v>
      </c>
      <c r="B33" s="32"/>
      <c r="C33" s="101">
        <v>1625</v>
      </c>
      <c r="D33" s="32"/>
      <c r="E33" s="32"/>
      <c r="F33" s="32"/>
      <c r="G33" s="32"/>
      <c r="H33" s="32"/>
      <c r="I33" s="32"/>
      <c r="J33" s="32"/>
      <c r="K33" s="32"/>
      <c r="L33" s="32"/>
      <c r="M33" s="32"/>
      <c r="N33" s="32"/>
      <c r="O33" s="32"/>
      <c r="P33" s="32"/>
      <c r="Q33" s="32"/>
      <c r="R33" s="32"/>
      <c r="S33" s="32"/>
      <c r="T33" s="82"/>
      <c r="U33" s="75"/>
      <c r="V33" s="75"/>
      <c r="W33" s="75"/>
      <c r="X33" s="75"/>
      <c r="Y33" s="75"/>
      <c r="Z33" s="75"/>
      <c r="AA33" s="75"/>
      <c r="AB33" s="75"/>
      <c r="AC33" s="75"/>
      <c r="AD33" s="75"/>
      <c r="AE33" s="75"/>
      <c r="AF33" s="76"/>
      <c r="AG33" s="76"/>
      <c r="AH33" s="76"/>
      <c r="AI33" s="76"/>
      <c r="AJ33" s="76"/>
      <c r="AK33" s="76"/>
      <c r="AL33" s="76"/>
      <c r="AM33" s="76"/>
      <c r="AN33" s="76"/>
      <c r="AO33" s="76"/>
      <c r="AP33" s="76"/>
      <c r="AQ33" s="76"/>
      <c r="AR33" s="76"/>
      <c r="AS33" s="76"/>
      <c r="AT33" s="76"/>
      <c r="AU33" s="76"/>
      <c r="AV33" s="76"/>
      <c r="AW33" s="76"/>
      <c r="AX33" s="76"/>
      <c r="AY33" s="76"/>
      <c r="AZ33" s="76"/>
    </row>
    <row r="34" spans="1:52" ht="14" x14ac:dyDescent="0.15">
      <c r="A34" s="81" t="s">
        <v>207</v>
      </c>
      <c r="B34" s="32"/>
      <c r="C34" s="102">
        <v>0.2</v>
      </c>
      <c r="D34" s="32"/>
      <c r="E34" s="32"/>
      <c r="F34" s="32"/>
      <c r="G34" s="32"/>
      <c r="H34" s="32"/>
      <c r="I34" s="32"/>
      <c r="J34" s="32"/>
      <c r="K34" s="32"/>
      <c r="L34" s="32"/>
      <c r="M34" s="32"/>
      <c r="N34" s="32"/>
      <c r="O34" s="32"/>
      <c r="P34" s="32"/>
      <c r="Q34" s="32"/>
      <c r="R34" s="32"/>
      <c r="S34" s="32"/>
      <c r="T34" s="82"/>
      <c r="U34" s="75"/>
      <c r="V34" s="75"/>
      <c r="W34" s="75"/>
      <c r="X34" s="75"/>
      <c r="Y34" s="75"/>
      <c r="Z34" s="75"/>
      <c r="AA34" s="75"/>
      <c r="AB34" s="75"/>
      <c r="AC34" s="75"/>
      <c r="AD34" s="75"/>
      <c r="AE34" s="75"/>
      <c r="AF34" s="76"/>
      <c r="AG34" s="76"/>
      <c r="AH34" s="76"/>
      <c r="AI34" s="76"/>
      <c r="AJ34" s="76"/>
      <c r="AK34" s="76"/>
      <c r="AL34" s="76"/>
      <c r="AM34" s="76"/>
      <c r="AN34" s="76"/>
      <c r="AO34" s="76"/>
      <c r="AP34" s="76"/>
      <c r="AQ34" s="76"/>
      <c r="AR34" s="76"/>
      <c r="AS34" s="76"/>
      <c r="AT34" s="76"/>
      <c r="AU34" s="76"/>
      <c r="AV34" s="76"/>
      <c r="AW34" s="76"/>
      <c r="AX34" s="76"/>
      <c r="AY34" s="76"/>
      <c r="AZ34" s="76"/>
    </row>
    <row r="35" spans="1:52" ht="14" x14ac:dyDescent="0.15">
      <c r="A35" s="81" t="s">
        <v>187</v>
      </c>
      <c r="B35" s="32"/>
      <c r="C35" s="102">
        <v>0.5</v>
      </c>
      <c r="D35" s="32"/>
      <c r="E35" s="32"/>
      <c r="F35" s="32"/>
      <c r="G35" s="32"/>
      <c r="H35" s="32"/>
      <c r="I35" s="32"/>
      <c r="J35" s="32"/>
      <c r="K35" s="32"/>
      <c r="L35" s="32"/>
      <c r="M35" s="32"/>
      <c r="N35" s="32"/>
      <c r="O35" s="32"/>
      <c r="P35" s="32"/>
      <c r="Q35" s="32"/>
      <c r="R35" s="32"/>
      <c r="S35" s="32"/>
      <c r="T35" s="82"/>
      <c r="U35" s="75"/>
      <c r="V35" s="75"/>
      <c r="W35" s="75"/>
      <c r="X35" s="75"/>
      <c r="Y35" s="75"/>
      <c r="Z35" s="75"/>
      <c r="AA35" s="75"/>
      <c r="AB35" s="75"/>
      <c r="AC35" s="75"/>
      <c r="AD35" s="75"/>
      <c r="AE35" s="75"/>
      <c r="AF35" s="76"/>
      <c r="AG35" s="76"/>
      <c r="AH35" s="76"/>
      <c r="AI35" s="76"/>
      <c r="AJ35" s="76"/>
      <c r="AK35" s="76"/>
      <c r="AL35" s="76"/>
      <c r="AM35" s="76"/>
      <c r="AN35" s="76"/>
      <c r="AO35" s="76"/>
      <c r="AP35" s="76"/>
      <c r="AQ35" s="76"/>
      <c r="AR35" s="76"/>
      <c r="AS35" s="76"/>
      <c r="AT35" s="76"/>
      <c r="AU35" s="76"/>
      <c r="AV35" s="76"/>
      <c r="AW35" s="76"/>
      <c r="AX35" s="76"/>
      <c r="AY35" s="76"/>
      <c r="AZ35" s="76"/>
    </row>
    <row r="36" spans="1:52" ht="14" x14ac:dyDescent="0.15">
      <c r="A36" s="81" t="s">
        <v>208</v>
      </c>
      <c r="B36" s="32"/>
      <c r="C36" s="102">
        <v>0.3</v>
      </c>
      <c r="D36" s="32"/>
      <c r="E36" s="32"/>
      <c r="F36" s="32"/>
      <c r="G36" s="32"/>
      <c r="H36" s="32"/>
      <c r="I36" s="32"/>
      <c r="J36" s="32"/>
      <c r="K36" s="32"/>
      <c r="L36" s="32"/>
      <c r="M36" s="32"/>
      <c r="N36" s="32"/>
      <c r="O36" s="32"/>
      <c r="P36" s="32"/>
      <c r="Q36" s="32"/>
      <c r="R36" s="32"/>
      <c r="S36" s="32"/>
      <c r="T36" s="82"/>
      <c r="U36" s="75"/>
      <c r="V36" s="75"/>
      <c r="W36" s="75"/>
      <c r="X36" s="75"/>
      <c r="Y36" s="75"/>
      <c r="Z36" s="75"/>
      <c r="AA36" s="75"/>
      <c r="AB36" s="75"/>
      <c r="AC36" s="75"/>
      <c r="AD36" s="75"/>
      <c r="AE36" s="75"/>
      <c r="AF36" s="76"/>
      <c r="AG36" s="76"/>
      <c r="AH36" s="76"/>
      <c r="AI36" s="76"/>
      <c r="AJ36" s="76"/>
      <c r="AK36" s="76"/>
      <c r="AL36" s="76"/>
      <c r="AM36" s="76"/>
      <c r="AN36" s="76"/>
      <c r="AO36" s="76"/>
      <c r="AP36" s="76"/>
      <c r="AQ36" s="76"/>
      <c r="AR36" s="76"/>
      <c r="AS36" s="76"/>
      <c r="AT36" s="76"/>
      <c r="AU36" s="76"/>
      <c r="AV36" s="76"/>
      <c r="AW36" s="76"/>
      <c r="AX36" s="76"/>
      <c r="AY36" s="76"/>
      <c r="AZ36" s="76"/>
    </row>
    <row r="37" spans="1:52" ht="14" x14ac:dyDescent="0.15">
      <c r="A37" s="81"/>
      <c r="B37" s="32"/>
      <c r="C37" s="32"/>
      <c r="D37" s="32"/>
      <c r="E37" s="32"/>
      <c r="F37" s="32"/>
      <c r="G37" s="32"/>
      <c r="H37" s="32"/>
      <c r="I37" s="32"/>
      <c r="J37" s="32"/>
      <c r="K37" s="32"/>
      <c r="L37" s="32"/>
      <c r="M37" s="32"/>
      <c r="N37" s="32"/>
      <c r="O37" s="32"/>
      <c r="P37" s="32"/>
      <c r="Q37" s="32"/>
      <c r="R37" s="32"/>
      <c r="S37" s="32"/>
      <c r="T37" s="82"/>
      <c r="U37" s="75"/>
      <c r="V37" s="75"/>
      <c r="W37" s="75"/>
      <c r="X37" s="75"/>
      <c r="Y37" s="75"/>
      <c r="Z37" s="75"/>
      <c r="AA37" s="75"/>
      <c r="AB37" s="75"/>
      <c r="AC37" s="75"/>
      <c r="AD37" s="75"/>
      <c r="AE37" s="75"/>
      <c r="AF37" s="76"/>
      <c r="AG37" s="76"/>
      <c r="AH37" s="76"/>
      <c r="AI37" s="76"/>
      <c r="AJ37" s="76"/>
      <c r="AK37" s="76"/>
      <c r="AL37" s="76"/>
      <c r="AM37" s="76"/>
      <c r="AN37" s="76"/>
      <c r="AO37" s="76"/>
      <c r="AP37" s="76"/>
      <c r="AQ37" s="76"/>
      <c r="AR37" s="76"/>
      <c r="AS37" s="76"/>
      <c r="AT37" s="76"/>
      <c r="AU37" s="76"/>
      <c r="AV37" s="76"/>
      <c r="AW37" s="76"/>
      <c r="AX37" s="76"/>
      <c r="AY37" s="76"/>
      <c r="AZ37" s="76"/>
    </row>
    <row r="38" spans="1:52" ht="75" x14ac:dyDescent="0.15">
      <c r="A38" s="179" t="s">
        <v>112</v>
      </c>
      <c r="B38" s="180" t="s">
        <v>108</v>
      </c>
      <c r="C38" s="186" t="s">
        <v>109</v>
      </c>
      <c r="D38" s="186" t="s">
        <v>188</v>
      </c>
      <c r="E38" s="186" t="s">
        <v>189</v>
      </c>
      <c r="F38" s="186" t="s">
        <v>190</v>
      </c>
      <c r="G38" s="186" t="s">
        <v>6</v>
      </c>
      <c r="H38" s="189" t="s">
        <v>191</v>
      </c>
      <c r="I38" s="190" t="s">
        <v>201</v>
      </c>
      <c r="J38" s="181" t="s">
        <v>192</v>
      </c>
      <c r="K38" s="183" t="s">
        <v>203</v>
      </c>
      <c r="L38" s="183" t="s">
        <v>232</v>
      </c>
      <c r="M38" s="183" t="s">
        <v>233</v>
      </c>
      <c r="N38" s="183" t="s">
        <v>234</v>
      </c>
      <c r="O38" s="193" t="s">
        <v>193</v>
      </c>
      <c r="P38" s="193" t="s">
        <v>194</v>
      </c>
      <c r="Q38" s="184" t="s">
        <v>230</v>
      </c>
      <c r="R38" s="184" t="s">
        <v>231</v>
      </c>
      <c r="S38" s="183" t="s">
        <v>129</v>
      </c>
      <c r="T38" s="185" t="s">
        <v>130</v>
      </c>
      <c r="U38" s="75"/>
      <c r="V38" s="75"/>
      <c r="W38" s="75"/>
      <c r="X38" s="75"/>
      <c r="Y38" s="75"/>
      <c r="Z38" s="75"/>
      <c r="AA38" s="75"/>
      <c r="AB38" s="75"/>
      <c r="AC38" s="75"/>
      <c r="AD38" s="75"/>
      <c r="AE38" s="75"/>
      <c r="AF38" s="76"/>
      <c r="AG38" s="76"/>
      <c r="AH38" s="76"/>
      <c r="AI38" s="76"/>
      <c r="AJ38" s="76"/>
      <c r="AK38" s="76"/>
      <c r="AL38" s="76"/>
      <c r="AM38" s="76"/>
      <c r="AN38" s="76"/>
      <c r="AO38" s="76"/>
      <c r="AP38" s="76"/>
      <c r="AQ38" s="76"/>
      <c r="AR38" s="76"/>
      <c r="AS38" s="76"/>
      <c r="AT38" s="76"/>
      <c r="AU38" s="76"/>
      <c r="AV38" s="76"/>
      <c r="AW38" s="76"/>
      <c r="AX38" s="76"/>
      <c r="AY38" s="76"/>
      <c r="AZ38" s="76"/>
    </row>
    <row r="39" spans="1:52" ht="14" x14ac:dyDescent="0.15">
      <c r="A39" s="83" t="str">
        <f>'Tariffs 2016'!K10</f>
        <v>ActewAGL</v>
      </c>
      <c r="B39" s="15" t="str">
        <f>'Tariffs 2016'!L10</f>
        <v>Home plan Reward No Exit Fee</v>
      </c>
      <c r="C39" s="28">
        <f>91*'Tariffs 2016'!M10/100</f>
        <v>66.521000000000001</v>
      </c>
      <c r="D39" s="28">
        <f>($C$33*$C$34)*'Tariffs 2016'!N10/100</f>
        <v>73.644999999999996</v>
      </c>
      <c r="E39" s="28">
        <f>($C$33*$C$35)*'Tariffs 2016'!AH10/100</f>
        <v>123.90625</v>
      </c>
      <c r="F39" s="28">
        <f>($C$33*$C$36)*'Tariffs 2016'!W10/100</f>
        <v>55.8675</v>
      </c>
      <c r="G39" s="28">
        <f>SUM(C39:F39)</f>
        <v>319.93975</v>
      </c>
      <c r="H39" s="28">
        <f>(G39-C39)*4</f>
        <v>1013.675</v>
      </c>
      <c r="I39" s="84">
        <f t="shared" ref="I39:I41" si="16">G39*4</f>
        <v>1279.759</v>
      </c>
      <c r="J39" s="85">
        <f t="shared" ref="J39:J41" si="17">I39*1.1</f>
        <v>1407.7349000000002</v>
      </c>
      <c r="K39" s="15">
        <f>'Tariffs 2016'!AT10</f>
        <v>0</v>
      </c>
      <c r="L39" s="15">
        <f>'Tariffs 2016'!AU10</f>
        <v>12</v>
      </c>
      <c r="M39" s="15">
        <f>'Tariffs 2016'!AV10</f>
        <v>0</v>
      </c>
      <c r="N39" s="15">
        <f>'Tariffs 2016'!AW10</f>
        <v>0</v>
      </c>
      <c r="O39" s="85">
        <f>I39-(H39*L39/100)</f>
        <v>1158.1179999999999</v>
      </c>
      <c r="P39" s="85">
        <f>O39</f>
        <v>1158.1179999999999</v>
      </c>
      <c r="Q39" s="86">
        <f>O39*1.1</f>
        <v>1273.9298000000001</v>
      </c>
      <c r="R39" s="86">
        <f>P39*1.1</f>
        <v>1273.9298000000001</v>
      </c>
      <c r="S39" s="87">
        <f>'Tariffs 2016'!BD10</f>
        <v>12</v>
      </c>
      <c r="T39" s="88" t="str">
        <f>'Tariffs 2016'!BE10</f>
        <v>n</v>
      </c>
      <c r="U39" s="75"/>
      <c r="V39" s="75"/>
      <c r="W39" s="75"/>
      <c r="X39" s="75"/>
      <c r="Y39" s="75"/>
      <c r="Z39" s="75"/>
      <c r="AA39" s="75"/>
      <c r="AB39" s="75"/>
      <c r="AC39" s="75"/>
      <c r="AD39" s="75"/>
      <c r="AE39" s="75"/>
      <c r="AF39" s="76"/>
      <c r="AG39" s="76"/>
      <c r="AH39" s="76"/>
      <c r="AI39" s="76"/>
      <c r="AJ39" s="76"/>
      <c r="AK39" s="76"/>
      <c r="AL39" s="76"/>
      <c r="AM39" s="76"/>
      <c r="AN39" s="76"/>
      <c r="AO39" s="76"/>
      <c r="AP39" s="76"/>
      <c r="AQ39" s="76"/>
      <c r="AR39" s="76"/>
      <c r="AS39" s="76"/>
      <c r="AT39" s="76"/>
      <c r="AU39" s="76"/>
      <c r="AV39" s="76"/>
      <c r="AW39" s="76"/>
      <c r="AX39" s="76"/>
      <c r="AY39" s="76"/>
      <c r="AZ39" s="76"/>
    </row>
    <row r="40" spans="1:52" ht="14" x14ac:dyDescent="0.15">
      <c r="A40" s="83" t="str">
        <f>'Tariffs 2016'!K11</f>
        <v>EnergyAustralia</v>
      </c>
      <c r="B40" s="15" t="str">
        <f>'Tariffs 2016'!L11</f>
        <v xml:space="preserve">Flexi Saver </v>
      </c>
      <c r="C40" s="28">
        <f>91*'Tariffs 2016'!M11/100</f>
        <v>65.965899999999991</v>
      </c>
      <c r="D40" s="28">
        <f>($C$33*$C$34)*'Tariffs 2016'!N11/100</f>
        <v>77.674999999999997</v>
      </c>
      <c r="E40" s="28">
        <f>($C$33*$C$35)*'Tariffs 2016'!AH11/100</f>
        <v>141.27750000000003</v>
      </c>
      <c r="F40" s="28">
        <f>($C$33*$C$36)*'Tariffs 2016'!W11/100</f>
        <v>51.860249999999994</v>
      </c>
      <c r="G40" s="28">
        <f t="shared" ref="G40:G41" si="18">SUM(C40:F40)</f>
        <v>336.77865000000003</v>
      </c>
      <c r="H40" s="28">
        <f>(G40-C40)*4</f>
        <v>1083.2510000000002</v>
      </c>
      <c r="I40" s="84">
        <f t="shared" si="16"/>
        <v>1347.1146000000001</v>
      </c>
      <c r="J40" s="85">
        <f t="shared" si="17"/>
        <v>1481.8260600000003</v>
      </c>
      <c r="K40" s="15">
        <f>'Tariffs 2016'!AT11</f>
        <v>0</v>
      </c>
      <c r="L40" s="15">
        <f>'Tariffs 2016'!AU11</f>
        <v>0</v>
      </c>
      <c r="M40" s="15">
        <f>'Tariffs 2016'!AV11</f>
        <v>0</v>
      </c>
      <c r="N40" s="15">
        <f>'Tariffs 2016'!AW11</f>
        <v>12</v>
      </c>
      <c r="O40" s="85">
        <f>I40</f>
        <v>1347.1146000000001</v>
      </c>
      <c r="P40" s="85">
        <f>O40-(H40*N40/100)</f>
        <v>1217.1244800000002</v>
      </c>
      <c r="Q40" s="86">
        <f t="shared" ref="Q40:Q41" si="19">O40*1.1</f>
        <v>1481.8260600000003</v>
      </c>
      <c r="R40" s="86">
        <f t="shared" ref="R40:R41" si="20">P40*1.1</f>
        <v>1338.8369280000004</v>
      </c>
      <c r="S40" s="87">
        <f>'Tariffs 2016'!BD11</f>
        <v>0</v>
      </c>
      <c r="T40" s="88" t="str">
        <f>'Tariffs 2016'!BE11</f>
        <v>n</v>
      </c>
      <c r="U40" s="75"/>
      <c r="V40" s="75"/>
      <c r="W40" s="75"/>
      <c r="X40" s="75"/>
      <c r="Y40" s="75"/>
      <c r="Z40" s="75"/>
      <c r="AA40" s="75"/>
      <c r="AB40" s="75"/>
      <c r="AC40" s="75"/>
      <c r="AD40" s="75"/>
      <c r="AE40" s="75"/>
      <c r="AF40" s="76"/>
      <c r="AG40" s="76"/>
      <c r="AH40" s="76"/>
      <c r="AI40" s="76"/>
      <c r="AJ40" s="76"/>
      <c r="AK40" s="76"/>
      <c r="AL40" s="76"/>
      <c r="AM40" s="76"/>
      <c r="AN40" s="76"/>
      <c r="AO40" s="76"/>
      <c r="AP40" s="76"/>
      <c r="AQ40" s="76"/>
      <c r="AR40" s="76"/>
      <c r="AS40" s="76"/>
      <c r="AT40" s="76"/>
      <c r="AU40" s="76"/>
      <c r="AV40" s="76"/>
      <c r="AW40" s="76"/>
      <c r="AX40" s="76"/>
      <c r="AY40" s="76"/>
      <c r="AZ40" s="76"/>
    </row>
    <row r="41" spans="1:52" ht="15" thickBot="1" x14ac:dyDescent="0.2">
      <c r="A41" s="89" t="str">
        <f>'Tariffs 2016'!K12</f>
        <v>Origin Energy</v>
      </c>
      <c r="B41" s="90" t="str">
        <f>'Tariffs 2016'!L12</f>
        <v>Saver</v>
      </c>
      <c r="C41" s="91">
        <f>91*'Tariffs 2016'!M12/100</f>
        <v>66.521000000000001</v>
      </c>
      <c r="D41" s="91">
        <f>($C$33*$C$34)*'Tariffs 2016'!N12/100</f>
        <v>73.644999999999996</v>
      </c>
      <c r="E41" s="91">
        <f>($C$33*$C$35)*'Tariffs 2016'!AH12/100</f>
        <v>123.90625</v>
      </c>
      <c r="F41" s="91">
        <f>($C$33*$C$36)*'Tariffs 2016'!W12/100</f>
        <v>55.8675</v>
      </c>
      <c r="G41" s="91">
        <f t="shared" si="18"/>
        <v>319.93975</v>
      </c>
      <c r="H41" s="91">
        <f>(G41-C41)*4</f>
        <v>1013.675</v>
      </c>
      <c r="I41" s="92">
        <f t="shared" si="16"/>
        <v>1279.759</v>
      </c>
      <c r="J41" s="93">
        <f t="shared" si="17"/>
        <v>1407.7349000000002</v>
      </c>
      <c r="K41" s="90">
        <f>'Tariffs 2016'!AT12</f>
        <v>0</v>
      </c>
      <c r="L41" s="90">
        <f>'Tariffs 2016'!AU12</f>
        <v>0</v>
      </c>
      <c r="M41" s="90">
        <f>'Tariffs 2016'!AV12</f>
        <v>0</v>
      </c>
      <c r="N41" s="90">
        <f>'Tariffs 2016'!AW12</f>
        <v>10</v>
      </c>
      <c r="O41" s="93">
        <f>I41</f>
        <v>1279.759</v>
      </c>
      <c r="P41" s="93">
        <f>O41-(H41*N41/100)</f>
        <v>1178.3915</v>
      </c>
      <c r="Q41" s="94">
        <f t="shared" si="19"/>
        <v>1407.7349000000002</v>
      </c>
      <c r="R41" s="94">
        <f t="shared" si="20"/>
        <v>1296.23065</v>
      </c>
      <c r="S41" s="95">
        <f>'Tariffs 2016'!BD12</f>
        <v>0</v>
      </c>
      <c r="T41" s="96" t="str">
        <f>'Tariffs 2016'!BE12</f>
        <v>n</v>
      </c>
      <c r="U41" s="75"/>
      <c r="V41" s="75"/>
      <c r="W41" s="75"/>
      <c r="X41" s="75"/>
      <c r="Y41" s="75"/>
      <c r="Z41" s="75"/>
      <c r="AA41" s="75"/>
      <c r="AB41" s="75"/>
      <c r="AC41" s="75"/>
      <c r="AD41" s="75"/>
      <c r="AE41" s="75"/>
      <c r="AF41" s="76"/>
      <c r="AG41" s="76"/>
      <c r="AH41" s="76"/>
      <c r="AI41" s="76"/>
      <c r="AJ41" s="76"/>
      <c r="AK41" s="76"/>
      <c r="AL41" s="76"/>
      <c r="AM41" s="76"/>
      <c r="AN41" s="76"/>
      <c r="AO41" s="76"/>
      <c r="AP41" s="76"/>
      <c r="AQ41" s="76"/>
      <c r="AR41" s="76"/>
      <c r="AS41" s="76"/>
      <c r="AT41" s="76"/>
      <c r="AU41" s="76"/>
      <c r="AV41" s="76"/>
      <c r="AW41" s="76"/>
      <c r="AX41" s="76"/>
      <c r="AY41" s="76"/>
      <c r="AZ41" s="76"/>
    </row>
    <row r="42" spans="1:52" s="76" customFormat="1" ht="14" x14ac:dyDescent="0.15">
      <c r="U42" s="75"/>
      <c r="V42" s="75"/>
      <c r="W42" s="75"/>
      <c r="X42" s="75"/>
      <c r="Y42" s="75"/>
      <c r="Z42" s="75"/>
      <c r="AA42" s="75"/>
      <c r="AB42" s="75"/>
      <c r="AC42" s="75"/>
      <c r="AD42" s="75"/>
      <c r="AE42" s="75"/>
    </row>
    <row r="43" spans="1:52" s="76" customFormat="1" ht="14" x14ac:dyDescent="0.15">
      <c r="U43" s="75"/>
      <c r="V43" s="75"/>
      <c r="W43" s="75"/>
      <c r="X43" s="75"/>
      <c r="Y43" s="75"/>
      <c r="Z43" s="75"/>
      <c r="AA43" s="75"/>
      <c r="AB43" s="75"/>
      <c r="AC43" s="75"/>
      <c r="AD43" s="75"/>
      <c r="AE43" s="75"/>
    </row>
    <row r="44" spans="1:52" s="76" customFormat="1" ht="14" x14ac:dyDescent="0.15">
      <c r="U44" s="75"/>
      <c r="V44" s="75"/>
      <c r="W44" s="75"/>
      <c r="X44" s="75"/>
      <c r="Y44" s="75"/>
      <c r="Z44" s="75"/>
      <c r="AA44" s="75"/>
      <c r="AB44" s="75"/>
      <c r="AC44" s="75"/>
      <c r="AD44" s="75"/>
      <c r="AE44" s="75"/>
    </row>
    <row r="45" spans="1:52" s="76" customFormat="1" ht="14" x14ac:dyDescent="0.15">
      <c r="U45" s="75"/>
      <c r="V45" s="75"/>
      <c r="W45" s="75"/>
      <c r="X45" s="75"/>
      <c r="Y45" s="75"/>
      <c r="Z45" s="75"/>
      <c r="AA45" s="75"/>
      <c r="AB45" s="75"/>
      <c r="AC45" s="75"/>
      <c r="AD45" s="75"/>
      <c r="AE45" s="75"/>
    </row>
    <row r="46" spans="1:52" s="76" customFormat="1" ht="14" x14ac:dyDescent="0.15">
      <c r="U46" s="75"/>
      <c r="V46" s="75"/>
      <c r="W46" s="75"/>
      <c r="X46" s="75"/>
      <c r="Y46" s="75"/>
      <c r="Z46" s="75"/>
      <c r="AA46" s="75"/>
      <c r="AB46" s="75"/>
      <c r="AC46" s="75"/>
      <c r="AD46" s="75"/>
      <c r="AE46" s="75"/>
    </row>
    <row r="47" spans="1:52" s="76" customFormat="1" ht="14" x14ac:dyDescent="0.15">
      <c r="U47" s="75"/>
      <c r="V47" s="75"/>
      <c r="W47" s="75"/>
      <c r="X47" s="75"/>
      <c r="Y47" s="75"/>
      <c r="Z47" s="75"/>
      <c r="AA47" s="75"/>
      <c r="AB47" s="75"/>
      <c r="AC47" s="75"/>
      <c r="AD47" s="75"/>
      <c r="AE47" s="75"/>
    </row>
    <row r="48" spans="1:52" s="76" customFormat="1" ht="14" x14ac:dyDescent="0.15">
      <c r="U48" s="75"/>
      <c r="V48" s="75"/>
      <c r="W48" s="75"/>
      <c r="X48" s="75"/>
      <c r="Y48" s="75"/>
      <c r="Z48" s="75"/>
      <c r="AA48" s="75"/>
      <c r="AB48" s="75"/>
      <c r="AC48" s="75"/>
      <c r="AD48" s="75"/>
      <c r="AE48" s="75"/>
    </row>
    <row r="49" spans="21:31" s="76" customFormat="1" ht="14" x14ac:dyDescent="0.15">
      <c r="U49" s="75"/>
      <c r="V49" s="75"/>
      <c r="W49" s="75"/>
      <c r="X49" s="75"/>
      <c r="Y49" s="75"/>
      <c r="Z49" s="75"/>
      <c r="AA49" s="75"/>
      <c r="AB49" s="75"/>
      <c r="AC49" s="75"/>
      <c r="AD49" s="75"/>
      <c r="AE49" s="75"/>
    </row>
    <row r="50" spans="21:31" s="76" customFormat="1" ht="14" x14ac:dyDescent="0.15">
      <c r="U50" s="75"/>
      <c r="V50" s="75"/>
      <c r="W50" s="75"/>
      <c r="X50" s="75"/>
      <c r="Y50" s="75"/>
      <c r="Z50" s="75"/>
      <c r="AA50" s="75"/>
      <c r="AB50" s="75"/>
      <c r="AC50" s="75"/>
      <c r="AD50" s="75"/>
      <c r="AE50" s="75"/>
    </row>
    <row r="51" spans="21:31" s="76" customFormat="1" ht="14" x14ac:dyDescent="0.15">
      <c r="U51" s="75"/>
      <c r="V51" s="75"/>
      <c r="W51" s="75"/>
      <c r="X51" s="75"/>
      <c r="Y51" s="75"/>
      <c r="Z51" s="75"/>
      <c r="AA51" s="75"/>
      <c r="AB51" s="75"/>
      <c r="AC51" s="75"/>
      <c r="AD51" s="75"/>
      <c r="AE51" s="75"/>
    </row>
    <row r="52" spans="21:31" s="76" customFormat="1" ht="14" x14ac:dyDescent="0.15">
      <c r="U52" s="75"/>
      <c r="V52" s="75"/>
      <c r="W52" s="75"/>
      <c r="X52" s="75"/>
      <c r="Y52" s="75"/>
      <c r="Z52" s="75"/>
      <c r="AA52" s="75"/>
      <c r="AB52" s="75"/>
      <c r="AC52" s="75"/>
      <c r="AD52" s="75"/>
      <c r="AE52" s="75"/>
    </row>
    <row r="53" spans="21:31" s="76" customFormat="1" ht="14" x14ac:dyDescent="0.15">
      <c r="U53" s="75"/>
      <c r="V53" s="75"/>
      <c r="W53" s="75"/>
      <c r="X53" s="75"/>
      <c r="Y53" s="75"/>
      <c r="Z53" s="75"/>
      <c r="AA53" s="75"/>
      <c r="AB53" s="75"/>
      <c r="AC53" s="75"/>
      <c r="AD53" s="75"/>
      <c r="AE53" s="75"/>
    </row>
    <row r="54" spans="21:31" s="76" customFormat="1" ht="14" x14ac:dyDescent="0.15">
      <c r="U54" s="75"/>
      <c r="V54" s="75"/>
      <c r="W54" s="75"/>
      <c r="X54" s="75"/>
      <c r="Y54" s="75"/>
      <c r="Z54" s="75"/>
      <c r="AA54" s="75"/>
      <c r="AB54" s="75"/>
      <c r="AC54" s="75"/>
      <c r="AD54" s="75"/>
      <c r="AE54" s="75"/>
    </row>
    <row r="55" spans="21:31" s="76" customFormat="1" ht="14" x14ac:dyDescent="0.15">
      <c r="U55" s="75"/>
      <c r="V55" s="75"/>
      <c r="W55" s="75"/>
      <c r="X55" s="75"/>
      <c r="Y55" s="75"/>
      <c r="Z55" s="75"/>
      <c r="AA55" s="75"/>
      <c r="AB55" s="75"/>
      <c r="AC55" s="75"/>
      <c r="AD55" s="75"/>
      <c r="AE55" s="75"/>
    </row>
    <row r="56" spans="21:31" s="76" customFormat="1" ht="14" x14ac:dyDescent="0.15">
      <c r="U56" s="75"/>
      <c r="V56" s="75"/>
      <c r="W56" s="75"/>
      <c r="X56" s="75"/>
      <c r="Y56" s="75"/>
      <c r="Z56" s="75"/>
      <c r="AA56" s="75"/>
      <c r="AB56" s="75"/>
      <c r="AC56" s="75"/>
      <c r="AD56" s="75"/>
      <c r="AE56" s="75"/>
    </row>
    <row r="57" spans="21:31" s="76" customFormat="1" ht="14" x14ac:dyDescent="0.15">
      <c r="U57" s="75"/>
      <c r="V57" s="75"/>
      <c r="W57" s="75"/>
      <c r="X57" s="75"/>
      <c r="Y57" s="75"/>
      <c r="Z57" s="75"/>
      <c r="AA57" s="75"/>
      <c r="AB57" s="75"/>
      <c r="AC57" s="75"/>
      <c r="AD57" s="75"/>
      <c r="AE57" s="75"/>
    </row>
    <row r="58" spans="21:31" s="76" customFormat="1" ht="14" x14ac:dyDescent="0.15">
      <c r="U58" s="75"/>
      <c r="V58" s="75"/>
      <c r="W58" s="75"/>
      <c r="X58" s="75"/>
      <c r="Y58" s="75"/>
      <c r="Z58" s="75"/>
      <c r="AA58" s="75"/>
      <c r="AB58" s="75"/>
      <c r="AC58" s="75"/>
      <c r="AD58" s="75"/>
      <c r="AE58" s="75"/>
    </row>
    <row r="59" spans="21:31" s="76" customFormat="1" ht="14" x14ac:dyDescent="0.15">
      <c r="U59" s="75"/>
      <c r="V59" s="75"/>
      <c r="W59" s="75"/>
      <c r="X59" s="75"/>
      <c r="Y59" s="75"/>
      <c r="Z59" s="75"/>
      <c r="AA59" s="75"/>
      <c r="AB59" s="75"/>
      <c r="AC59" s="75"/>
      <c r="AD59" s="75"/>
      <c r="AE59" s="75"/>
    </row>
    <row r="60" spans="21:31" s="76" customFormat="1" ht="14" x14ac:dyDescent="0.15">
      <c r="U60" s="75"/>
      <c r="V60" s="75"/>
      <c r="W60" s="75"/>
      <c r="X60" s="75"/>
      <c r="Y60" s="75"/>
      <c r="Z60" s="75"/>
      <c r="AA60" s="75"/>
      <c r="AB60" s="75"/>
      <c r="AC60" s="75"/>
      <c r="AD60" s="75"/>
      <c r="AE60" s="75"/>
    </row>
    <row r="61" spans="21:31" s="76" customFormat="1" ht="14" x14ac:dyDescent="0.15">
      <c r="U61" s="75"/>
      <c r="V61" s="75"/>
      <c r="W61" s="75"/>
      <c r="X61" s="75"/>
      <c r="Y61" s="75"/>
      <c r="Z61" s="75"/>
      <c r="AA61" s="75"/>
      <c r="AB61" s="75"/>
      <c r="AC61" s="75"/>
      <c r="AD61" s="75"/>
      <c r="AE61" s="75"/>
    </row>
    <row r="62" spans="21:31" s="76" customFormat="1" ht="14" x14ac:dyDescent="0.15">
      <c r="U62" s="75"/>
      <c r="V62" s="75"/>
      <c r="W62" s="75"/>
      <c r="X62" s="75"/>
      <c r="Y62" s="75"/>
      <c r="Z62" s="75"/>
      <c r="AA62" s="75"/>
      <c r="AB62" s="75"/>
      <c r="AC62" s="75"/>
      <c r="AD62" s="75"/>
      <c r="AE62" s="75"/>
    </row>
    <row r="63" spans="21:31" s="76" customFormat="1" ht="14" x14ac:dyDescent="0.15">
      <c r="U63" s="75"/>
      <c r="V63" s="75"/>
      <c r="W63" s="75"/>
      <c r="X63" s="75"/>
      <c r="Y63" s="75"/>
      <c r="Z63" s="75"/>
      <c r="AA63" s="75"/>
      <c r="AB63" s="75"/>
      <c r="AC63" s="75"/>
      <c r="AD63" s="75"/>
      <c r="AE63" s="75"/>
    </row>
    <row r="64" spans="21:31" s="76" customFormat="1" ht="14" x14ac:dyDescent="0.15">
      <c r="U64" s="75"/>
      <c r="V64" s="75"/>
      <c r="W64" s="75"/>
      <c r="X64" s="75"/>
      <c r="Y64" s="75"/>
      <c r="Z64" s="75"/>
      <c r="AA64" s="75"/>
      <c r="AB64" s="75"/>
      <c r="AC64" s="75"/>
      <c r="AD64" s="75"/>
      <c r="AE64" s="75"/>
    </row>
    <row r="65" spans="1:52" s="76" customFormat="1" ht="14" x14ac:dyDescent="0.15">
      <c r="U65" s="75"/>
      <c r="V65" s="75"/>
      <c r="W65" s="75"/>
      <c r="X65" s="75"/>
      <c r="Y65" s="75"/>
      <c r="Z65" s="75"/>
      <c r="AA65" s="75"/>
      <c r="AB65" s="75"/>
      <c r="AC65" s="75"/>
      <c r="AD65" s="75"/>
      <c r="AE65" s="75"/>
    </row>
    <row r="66" spans="1:52" s="76" customFormat="1" ht="14" x14ac:dyDescent="0.15">
      <c r="U66" s="75"/>
      <c r="V66" s="75"/>
      <c r="W66" s="75"/>
      <c r="X66" s="75"/>
      <c r="Y66" s="75"/>
      <c r="Z66" s="75"/>
      <c r="AA66" s="75"/>
      <c r="AB66" s="75"/>
      <c r="AC66" s="75"/>
      <c r="AD66" s="75"/>
      <c r="AE66" s="75"/>
    </row>
    <row r="67" spans="1:52" s="76" customFormat="1" ht="14" x14ac:dyDescent="0.15">
      <c r="U67" s="75"/>
      <c r="V67" s="75"/>
      <c r="W67" s="75"/>
      <c r="X67" s="75"/>
      <c r="Y67" s="75"/>
      <c r="Z67" s="75"/>
      <c r="AA67" s="75"/>
      <c r="AB67" s="75"/>
      <c r="AC67" s="75"/>
      <c r="AD67" s="75"/>
      <c r="AE67" s="75"/>
    </row>
    <row r="68" spans="1:52" s="76" customFormat="1" ht="14" x14ac:dyDescent="0.15">
      <c r="U68" s="75"/>
      <c r="V68" s="75"/>
      <c r="W68" s="75"/>
      <c r="X68" s="75"/>
      <c r="Y68" s="75"/>
      <c r="Z68" s="75"/>
      <c r="AA68" s="75"/>
      <c r="AB68" s="75"/>
      <c r="AC68" s="75"/>
      <c r="AD68" s="75"/>
      <c r="AE68" s="75"/>
    </row>
    <row r="69" spans="1:52" s="76" customFormat="1" ht="14" x14ac:dyDescent="0.15">
      <c r="U69" s="75"/>
      <c r="V69" s="75"/>
      <c r="W69" s="75"/>
      <c r="X69" s="75"/>
      <c r="Y69" s="75"/>
      <c r="Z69" s="75"/>
      <c r="AA69" s="75"/>
      <c r="AB69" s="75"/>
      <c r="AC69" s="75"/>
      <c r="AD69" s="75"/>
      <c r="AE69" s="75"/>
    </row>
    <row r="70" spans="1:52" s="76" customFormat="1" ht="14" x14ac:dyDescent="0.15">
      <c r="U70" s="75"/>
      <c r="V70" s="75"/>
      <c r="W70" s="75"/>
      <c r="X70" s="75"/>
      <c r="Y70" s="75"/>
      <c r="Z70" s="75"/>
      <c r="AA70" s="75"/>
      <c r="AB70" s="75"/>
      <c r="AC70" s="75"/>
      <c r="AD70" s="75"/>
      <c r="AE70" s="75"/>
    </row>
    <row r="71" spans="1:52" s="76" customFormat="1" ht="14" x14ac:dyDescent="0.15">
      <c r="U71" s="75"/>
      <c r="V71" s="75"/>
      <c r="W71" s="75"/>
      <c r="X71" s="75"/>
      <c r="Y71" s="75"/>
      <c r="Z71" s="75"/>
      <c r="AA71" s="75"/>
      <c r="AB71" s="75"/>
      <c r="AC71" s="75"/>
      <c r="AD71" s="75"/>
      <c r="AE71" s="75"/>
    </row>
    <row r="72" spans="1:52" s="76" customFormat="1" ht="14" x14ac:dyDescent="0.15">
      <c r="U72" s="75"/>
      <c r="V72" s="75"/>
      <c r="W72" s="75"/>
      <c r="X72" s="75"/>
      <c r="Y72" s="75"/>
      <c r="Z72" s="75"/>
      <c r="AA72" s="75"/>
      <c r="AB72" s="75"/>
      <c r="AC72" s="75"/>
      <c r="AD72" s="75"/>
      <c r="AE72" s="75"/>
    </row>
    <row r="73" spans="1:52" s="76" customFormat="1" ht="14" x14ac:dyDescent="0.15">
      <c r="U73" s="75"/>
      <c r="V73" s="75"/>
      <c r="W73" s="75"/>
      <c r="X73" s="75"/>
      <c r="Y73" s="75"/>
      <c r="Z73" s="75"/>
      <c r="AA73" s="75"/>
      <c r="AB73" s="75"/>
      <c r="AC73" s="75"/>
      <c r="AD73" s="75"/>
      <c r="AE73" s="75"/>
    </row>
    <row r="74" spans="1:52" ht="14" x14ac:dyDescent="0.15">
      <c r="A74" s="76"/>
      <c r="B74" s="76"/>
      <c r="C74" s="76"/>
      <c r="D74" s="76"/>
      <c r="E74" s="76"/>
      <c r="F74" s="76"/>
      <c r="G74" s="76"/>
      <c r="H74" s="76"/>
      <c r="I74" s="76"/>
      <c r="J74" s="76"/>
      <c r="K74" s="76"/>
      <c r="L74" s="76"/>
      <c r="M74" s="76"/>
      <c r="N74" s="76"/>
      <c r="O74" s="76"/>
      <c r="P74" s="76"/>
      <c r="Q74" s="76"/>
      <c r="R74" s="76"/>
      <c r="S74" s="76"/>
      <c r="T74" s="76"/>
      <c r="U74" s="75"/>
      <c r="V74" s="75"/>
      <c r="W74" s="75"/>
      <c r="X74" s="75"/>
      <c r="Y74" s="75"/>
      <c r="Z74" s="75"/>
      <c r="AA74" s="75"/>
      <c r="AB74" s="75"/>
      <c r="AC74" s="75"/>
      <c r="AD74" s="75"/>
      <c r="AE74" s="75"/>
      <c r="AF74" s="76"/>
      <c r="AG74" s="76"/>
      <c r="AH74" s="76"/>
      <c r="AI74" s="76"/>
      <c r="AJ74" s="76"/>
      <c r="AK74" s="76"/>
      <c r="AL74" s="76"/>
      <c r="AM74" s="76"/>
      <c r="AN74" s="76"/>
      <c r="AO74" s="76"/>
      <c r="AP74" s="76"/>
      <c r="AQ74" s="76"/>
      <c r="AR74" s="76"/>
      <c r="AS74" s="76"/>
      <c r="AT74" s="76"/>
      <c r="AU74" s="76"/>
      <c r="AV74" s="76"/>
      <c r="AW74" s="76"/>
      <c r="AX74" s="76"/>
      <c r="AY74" s="76"/>
      <c r="AZ74" s="76"/>
    </row>
    <row r="75" spans="1:52" ht="14" x14ac:dyDescent="0.15">
      <c r="A75" s="76"/>
      <c r="B75" s="76"/>
      <c r="C75" s="76"/>
      <c r="D75" s="76"/>
      <c r="E75" s="76"/>
      <c r="F75" s="76"/>
      <c r="G75" s="76"/>
      <c r="H75" s="76"/>
      <c r="I75" s="76"/>
      <c r="J75" s="76"/>
      <c r="K75" s="76"/>
      <c r="L75" s="76"/>
      <c r="M75" s="76"/>
      <c r="N75" s="76"/>
      <c r="O75" s="76"/>
      <c r="P75" s="76"/>
      <c r="Q75" s="76"/>
      <c r="R75" s="76"/>
      <c r="S75" s="76"/>
      <c r="T75" s="76"/>
      <c r="U75" s="75"/>
      <c r="V75" s="75"/>
      <c r="W75" s="75"/>
      <c r="X75" s="75"/>
      <c r="Y75" s="75"/>
      <c r="Z75" s="75"/>
      <c r="AA75" s="75"/>
      <c r="AB75" s="75"/>
      <c r="AC75" s="75"/>
      <c r="AD75" s="75"/>
      <c r="AE75" s="75"/>
      <c r="AF75" s="76"/>
      <c r="AG75" s="76"/>
      <c r="AH75" s="76"/>
      <c r="AI75" s="76"/>
      <c r="AJ75" s="76"/>
      <c r="AK75" s="76"/>
      <c r="AL75" s="76"/>
      <c r="AM75" s="76"/>
      <c r="AN75" s="76"/>
      <c r="AO75" s="76"/>
      <c r="AP75" s="76"/>
      <c r="AQ75" s="76"/>
      <c r="AR75" s="76"/>
      <c r="AS75" s="76"/>
      <c r="AT75" s="76"/>
      <c r="AU75" s="76"/>
      <c r="AV75" s="76"/>
      <c r="AW75" s="76"/>
      <c r="AX75" s="76"/>
      <c r="AY75" s="76"/>
      <c r="AZ75" s="76"/>
    </row>
    <row r="76" spans="1:52" ht="14" x14ac:dyDescent="0.15">
      <c r="A76" s="76"/>
      <c r="B76" s="76"/>
      <c r="C76" s="76"/>
      <c r="D76" s="76"/>
      <c r="E76" s="76"/>
      <c r="F76" s="76"/>
      <c r="G76" s="76"/>
      <c r="H76" s="76"/>
      <c r="I76" s="76"/>
      <c r="J76" s="76"/>
      <c r="K76" s="76"/>
      <c r="L76" s="76"/>
      <c r="M76" s="76"/>
      <c r="N76" s="76"/>
      <c r="O76" s="76"/>
      <c r="P76" s="76"/>
      <c r="Q76" s="76"/>
      <c r="R76" s="76"/>
      <c r="S76" s="76"/>
      <c r="T76" s="76"/>
      <c r="U76" s="75"/>
      <c r="V76" s="75"/>
      <c r="W76" s="75"/>
      <c r="X76" s="75"/>
      <c r="Y76" s="75"/>
      <c r="Z76" s="75"/>
      <c r="AA76" s="75"/>
      <c r="AB76" s="75"/>
      <c r="AC76" s="75"/>
      <c r="AD76" s="75"/>
      <c r="AE76" s="75"/>
      <c r="AF76" s="76"/>
      <c r="AG76" s="76"/>
      <c r="AH76" s="76"/>
      <c r="AI76" s="76"/>
      <c r="AJ76" s="76"/>
      <c r="AK76" s="76"/>
      <c r="AL76" s="76"/>
      <c r="AM76" s="76"/>
      <c r="AN76" s="76"/>
      <c r="AO76" s="76"/>
      <c r="AP76" s="76"/>
      <c r="AQ76" s="76"/>
      <c r="AR76" s="76"/>
      <c r="AS76" s="76"/>
      <c r="AT76" s="76"/>
      <c r="AU76" s="76"/>
      <c r="AV76" s="76"/>
      <c r="AW76" s="76"/>
      <c r="AX76" s="76"/>
      <c r="AY76" s="76"/>
      <c r="AZ76" s="76"/>
    </row>
    <row r="77" spans="1:52" ht="14" x14ac:dyDescent="0.15">
      <c r="A77" s="76"/>
      <c r="B77" s="76"/>
      <c r="C77" s="76"/>
      <c r="D77" s="76"/>
      <c r="E77" s="76"/>
      <c r="F77" s="76"/>
      <c r="G77" s="76"/>
      <c r="H77" s="76"/>
      <c r="I77" s="76"/>
      <c r="J77" s="76"/>
      <c r="K77" s="76"/>
      <c r="L77" s="76"/>
      <c r="M77" s="76"/>
      <c r="N77" s="76"/>
      <c r="O77" s="76"/>
      <c r="P77" s="76"/>
      <c r="Q77" s="76"/>
      <c r="R77" s="76"/>
      <c r="S77" s="76"/>
      <c r="T77" s="76"/>
      <c r="U77" s="75"/>
      <c r="V77" s="75"/>
      <c r="W77" s="75"/>
      <c r="X77" s="75"/>
      <c r="Y77" s="75"/>
      <c r="Z77" s="75"/>
      <c r="AA77" s="75"/>
      <c r="AB77" s="75"/>
      <c r="AC77" s="75"/>
      <c r="AD77" s="75"/>
      <c r="AE77" s="75"/>
      <c r="AF77" s="76"/>
      <c r="AG77" s="76"/>
      <c r="AH77" s="76"/>
      <c r="AI77" s="76"/>
      <c r="AJ77" s="76"/>
      <c r="AK77" s="76"/>
      <c r="AL77" s="76"/>
      <c r="AM77" s="76"/>
      <c r="AN77" s="76"/>
      <c r="AO77" s="76"/>
      <c r="AP77" s="76"/>
      <c r="AQ77" s="76"/>
      <c r="AR77" s="76"/>
      <c r="AS77" s="76"/>
      <c r="AT77" s="76"/>
      <c r="AU77" s="76"/>
      <c r="AV77" s="76"/>
      <c r="AW77" s="76"/>
      <c r="AX77" s="76"/>
      <c r="AY77" s="76"/>
      <c r="AZ77" s="76"/>
    </row>
    <row r="78" spans="1:52" ht="14" x14ac:dyDescent="0.15">
      <c r="A78" s="76"/>
      <c r="B78" s="76"/>
      <c r="C78" s="76"/>
      <c r="D78" s="76"/>
      <c r="E78" s="76"/>
      <c r="F78" s="76"/>
      <c r="G78" s="76"/>
      <c r="H78" s="76"/>
      <c r="I78" s="76"/>
      <c r="J78" s="76"/>
      <c r="K78" s="76"/>
      <c r="L78" s="76"/>
      <c r="M78" s="76"/>
      <c r="N78" s="76"/>
      <c r="O78" s="76"/>
      <c r="P78" s="76"/>
      <c r="Q78" s="76"/>
      <c r="R78" s="76"/>
      <c r="S78" s="76"/>
      <c r="T78" s="76"/>
      <c r="U78" s="75"/>
      <c r="V78" s="75"/>
      <c r="W78" s="75"/>
      <c r="X78" s="75"/>
      <c r="Y78" s="75"/>
      <c r="Z78" s="75"/>
      <c r="AA78" s="75"/>
      <c r="AB78" s="75"/>
      <c r="AC78" s="75"/>
      <c r="AD78" s="75"/>
      <c r="AE78" s="75"/>
      <c r="AF78" s="76"/>
      <c r="AG78" s="76"/>
      <c r="AH78" s="76"/>
      <c r="AI78" s="76"/>
      <c r="AJ78" s="76"/>
      <c r="AK78" s="76"/>
      <c r="AL78" s="76"/>
      <c r="AM78" s="76"/>
      <c r="AN78" s="76"/>
      <c r="AO78" s="76"/>
      <c r="AP78" s="76"/>
      <c r="AQ78" s="76"/>
      <c r="AR78" s="76"/>
      <c r="AS78" s="76"/>
      <c r="AT78" s="76"/>
      <c r="AU78" s="76"/>
      <c r="AV78" s="76"/>
      <c r="AW78" s="76"/>
      <c r="AX78" s="76"/>
      <c r="AY78" s="76"/>
      <c r="AZ78" s="76"/>
    </row>
    <row r="79" spans="1:52" ht="14" x14ac:dyDescent="0.15">
      <c r="A79" s="76"/>
      <c r="B79" s="76"/>
      <c r="C79" s="76"/>
      <c r="D79" s="76"/>
      <c r="E79" s="76"/>
      <c r="F79" s="76"/>
      <c r="G79" s="76"/>
      <c r="H79" s="76"/>
      <c r="I79" s="76"/>
      <c r="J79" s="76"/>
      <c r="K79" s="76"/>
      <c r="L79" s="76"/>
      <c r="M79" s="76"/>
      <c r="N79" s="76"/>
      <c r="O79" s="76"/>
      <c r="P79" s="76"/>
      <c r="Q79" s="76"/>
      <c r="R79" s="76"/>
      <c r="S79" s="76"/>
      <c r="T79" s="76"/>
      <c r="U79" s="75"/>
      <c r="V79" s="75"/>
      <c r="W79" s="75"/>
      <c r="X79" s="75"/>
      <c r="Y79" s="75"/>
      <c r="Z79" s="75"/>
      <c r="AA79" s="75"/>
      <c r="AB79" s="75"/>
      <c r="AC79" s="75"/>
      <c r="AD79" s="75"/>
      <c r="AE79" s="75"/>
      <c r="AF79" s="76"/>
      <c r="AG79" s="76"/>
      <c r="AH79" s="76"/>
      <c r="AI79" s="76"/>
      <c r="AJ79" s="76"/>
      <c r="AK79" s="76"/>
      <c r="AL79" s="76"/>
      <c r="AM79" s="76"/>
      <c r="AN79" s="76"/>
      <c r="AO79" s="76"/>
      <c r="AP79" s="76"/>
      <c r="AQ79" s="76"/>
      <c r="AR79" s="76"/>
      <c r="AS79" s="76"/>
      <c r="AT79" s="76"/>
      <c r="AU79" s="76"/>
      <c r="AV79" s="76"/>
      <c r="AW79" s="76"/>
      <c r="AX79" s="76"/>
      <c r="AY79" s="76"/>
      <c r="AZ79" s="76"/>
    </row>
    <row r="80" spans="1:52" ht="14" x14ac:dyDescent="0.15">
      <c r="A80" s="76"/>
      <c r="B80" s="76"/>
      <c r="C80" s="76"/>
      <c r="D80" s="76"/>
      <c r="E80" s="76"/>
      <c r="F80" s="76"/>
      <c r="G80" s="76"/>
      <c r="H80" s="76"/>
      <c r="I80" s="76"/>
      <c r="J80" s="76"/>
      <c r="K80" s="76"/>
      <c r="L80" s="76"/>
      <c r="M80" s="76"/>
      <c r="N80" s="76"/>
      <c r="O80" s="76"/>
      <c r="P80" s="76"/>
      <c r="Q80" s="76"/>
      <c r="R80" s="76"/>
      <c r="S80" s="76"/>
      <c r="T80" s="76"/>
      <c r="U80" s="75"/>
      <c r="V80" s="75"/>
      <c r="W80" s="75"/>
      <c r="X80" s="75"/>
      <c r="Y80" s="75"/>
      <c r="Z80" s="75"/>
      <c r="AA80" s="75"/>
      <c r="AB80" s="75"/>
      <c r="AC80" s="75"/>
      <c r="AD80" s="75"/>
      <c r="AE80" s="75"/>
      <c r="AF80" s="76"/>
      <c r="AG80" s="76"/>
      <c r="AH80" s="76"/>
      <c r="AI80" s="76"/>
      <c r="AJ80" s="76"/>
      <c r="AK80" s="76"/>
      <c r="AL80" s="76"/>
      <c r="AM80" s="76"/>
      <c r="AN80" s="76"/>
      <c r="AO80" s="76"/>
      <c r="AP80" s="76"/>
      <c r="AQ80" s="76"/>
      <c r="AR80" s="76"/>
      <c r="AS80" s="76"/>
      <c r="AT80" s="76"/>
      <c r="AU80" s="76"/>
      <c r="AV80" s="76"/>
      <c r="AW80" s="76"/>
      <c r="AX80" s="76"/>
      <c r="AY80" s="76"/>
      <c r="AZ80" s="76"/>
    </row>
    <row r="81" spans="1:52" ht="14" x14ac:dyDescent="0.15">
      <c r="A81" s="76"/>
      <c r="B81" s="76"/>
      <c r="C81" s="76"/>
      <c r="D81" s="76"/>
      <c r="E81" s="76"/>
      <c r="F81" s="76"/>
      <c r="G81" s="76"/>
      <c r="H81" s="76"/>
      <c r="I81" s="76"/>
      <c r="J81" s="76"/>
      <c r="K81" s="76"/>
      <c r="L81" s="76"/>
      <c r="M81" s="76"/>
      <c r="N81" s="76"/>
      <c r="O81" s="76"/>
      <c r="P81" s="76"/>
      <c r="Q81" s="76"/>
      <c r="R81" s="76"/>
      <c r="S81" s="76"/>
      <c r="T81" s="76"/>
      <c r="U81" s="75"/>
      <c r="V81" s="75"/>
      <c r="W81" s="75"/>
      <c r="X81" s="75"/>
      <c r="Y81" s="75"/>
      <c r="Z81" s="75"/>
      <c r="AA81" s="75"/>
      <c r="AB81" s="75"/>
      <c r="AC81" s="75"/>
      <c r="AD81" s="75"/>
      <c r="AE81" s="75"/>
      <c r="AF81" s="76"/>
      <c r="AG81" s="76"/>
      <c r="AH81" s="76"/>
      <c r="AI81" s="76"/>
      <c r="AJ81" s="76"/>
      <c r="AK81" s="76"/>
      <c r="AL81" s="76"/>
      <c r="AM81" s="76"/>
      <c r="AN81" s="76"/>
      <c r="AO81" s="76"/>
      <c r="AP81" s="76"/>
      <c r="AQ81" s="76"/>
      <c r="AR81" s="76"/>
      <c r="AS81" s="76"/>
      <c r="AT81" s="76"/>
      <c r="AU81" s="76"/>
      <c r="AV81" s="76"/>
      <c r="AW81" s="76"/>
      <c r="AX81" s="76"/>
      <c r="AY81" s="76"/>
      <c r="AZ81" s="76"/>
    </row>
    <row r="82" spans="1:52" ht="14" x14ac:dyDescent="0.15">
      <c r="A82" s="76"/>
      <c r="B82" s="76"/>
      <c r="C82" s="76"/>
      <c r="D82" s="76"/>
      <c r="E82" s="76"/>
      <c r="F82" s="76"/>
      <c r="G82" s="76"/>
      <c r="H82" s="76"/>
      <c r="I82" s="76"/>
      <c r="J82" s="76"/>
      <c r="K82" s="76"/>
      <c r="L82" s="76"/>
      <c r="M82" s="76"/>
      <c r="N82" s="76"/>
      <c r="O82" s="76"/>
      <c r="P82" s="76"/>
      <c r="Q82" s="76"/>
      <c r="R82" s="76"/>
      <c r="S82" s="76"/>
      <c r="T82" s="76"/>
      <c r="U82" s="75"/>
      <c r="V82" s="75"/>
      <c r="W82" s="75"/>
      <c r="X82" s="75"/>
      <c r="Y82" s="75"/>
      <c r="Z82" s="75"/>
      <c r="AA82" s="75"/>
      <c r="AB82" s="75"/>
      <c r="AC82" s="75"/>
      <c r="AD82" s="75"/>
      <c r="AE82" s="75"/>
      <c r="AF82" s="76"/>
      <c r="AG82" s="76"/>
      <c r="AH82" s="76"/>
      <c r="AI82" s="76"/>
      <c r="AJ82" s="76"/>
      <c r="AK82" s="76"/>
      <c r="AL82" s="76"/>
      <c r="AM82" s="76"/>
      <c r="AN82" s="76"/>
      <c r="AO82" s="76"/>
      <c r="AP82" s="76"/>
      <c r="AQ82" s="76"/>
      <c r="AR82" s="76"/>
      <c r="AS82" s="76"/>
      <c r="AT82" s="76"/>
      <c r="AU82" s="76"/>
      <c r="AV82" s="76"/>
      <c r="AW82" s="76"/>
      <c r="AX82" s="76"/>
      <c r="AY82" s="76"/>
      <c r="AZ82" s="76"/>
    </row>
    <row r="83" spans="1:52" ht="14" x14ac:dyDescent="0.15">
      <c r="A83" s="76"/>
      <c r="B83" s="76"/>
      <c r="C83" s="76"/>
      <c r="D83" s="76"/>
      <c r="E83" s="76"/>
      <c r="F83" s="76"/>
      <c r="G83" s="76"/>
      <c r="H83" s="76"/>
      <c r="I83" s="76"/>
      <c r="J83" s="76"/>
      <c r="K83" s="76"/>
      <c r="L83" s="76"/>
      <c r="M83" s="76"/>
      <c r="N83" s="76"/>
      <c r="O83" s="76"/>
      <c r="P83" s="76"/>
      <c r="Q83" s="76"/>
      <c r="R83" s="76"/>
      <c r="S83" s="76"/>
      <c r="T83" s="76"/>
      <c r="U83" s="75"/>
      <c r="V83" s="75"/>
      <c r="W83" s="75"/>
      <c r="X83" s="75"/>
      <c r="Y83" s="75"/>
      <c r="Z83" s="75"/>
      <c r="AA83" s="75"/>
      <c r="AB83" s="75"/>
      <c r="AC83" s="75"/>
      <c r="AD83" s="75"/>
      <c r="AE83" s="75"/>
      <c r="AF83" s="76"/>
      <c r="AG83" s="76"/>
      <c r="AH83" s="76"/>
      <c r="AI83" s="76"/>
      <c r="AJ83" s="76"/>
      <c r="AK83" s="76"/>
      <c r="AL83" s="76"/>
      <c r="AM83" s="76"/>
      <c r="AN83" s="76"/>
      <c r="AO83" s="76"/>
      <c r="AP83" s="76"/>
      <c r="AQ83" s="76"/>
      <c r="AR83" s="76"/>
      <c r="AS83" s="76"/>
      <c r="AT83" s="76"/>
      <c r="AU83" s="76"/>
      <c r="AV83" s="76"/>
      <c r="AW83" s="76"/>
      <c r="AX83" s="76"/>
      <c r="AY83" s="76"/>
      <c r="AZ83" s="76"/>
    </row>
    <row r="84" spans="1:52" ht="14" x14ac:dyDescent="0.15">
      <c r="A84" s="76"/>
      <c r="B84" s="76"/>
      <c r="C84" s="76"/>
      <c r="D84" s="76"/>
      <c r="E84" s="76"/>
      <c r="F84" s="76"/>
      <c r="G84" s="76"/>
      <c r="H84" s="76"/>
      <c r="I84" s="76"/>
      <c r="J84" s="76"/>
      <c r="K84" s="76"/>
      <c r="L84" s="76"/>
      <c r="M84" s="76"/>
      <c r="N84" s="76"/>
      <c r="O84" s="76"/>
      <c r="P84" s="76"/>
      <c r="Q84" s="76"/>
      <c r="R84" s="76"/>
      <c r="S84" s="76"/>
      <c r="T84" s="76"/>
      <c r="U84" s="75"/>
      <c r="V84" s="75"/>
      <c r="W84" s="75"/>
      <c r="X84" s="75"/>
      <c r="Y84" s="75"/>
      <c r="Z84" s="75"/>
      <c r="AA84" s="75"/>
      <c r="AB84" s="75"/>
      <c r="AC84" s="75"/>
      <c r="AD84" s="75"/>
      <c r="AE84" s="75"/>
      <c r="AF84" s="76"/>
      <c r="AG84" s="76"/>
      <c r="AH84" s="76"/>
      <c r="AI84" s="76"/>
      <c r="AJ84" s="76"/>
      <c r="AK84" s="76"/>
      <c r="AL84" s="76"/>
      <c r="AM84" s="76"/>
      <c r="AN84" s="76"/>
      <c r="AO84" s="76"/>
      <c r="AP84" s="76"/>
      <c r="AQ84" s="76"/>
      <c r="AR84" s="76"/>
      <c r="AS84" s="76"/>
      <c r="AT84" s="76"/>
      <c r="AU84" s="76"/>
      <c r="AV84" s="76"/>
      <c r="AW84" s="76"/>
      <c r="AX84" s="76"/>
      <c r="AY84" s="76"/>
      <c r="AZ84" s="76"/>
    </row>
    <row r="85" spans="1:52" ht="14" x14ac:dyDescent="0.15">
      <c r="A85" s="76"/>
      <c r="B85" s="76"/>
      <c r="C85" s="76"/>
      <c r="D85" s="76"/>
      <c r="E85" s="76"/>
      <c r="F85" s="76"/>
      <c r="G85" s="76"/>
      <c r="H85" s="76"/>
      <c r="I85" s="76"/>
      <c r="J85" s="76"/>
      <c r="K85" s="76"/>
      <c r="L85" s="76"/>
      <c r="M85" s="76"/>
      <c r="N85" s="76"/>
      <c r="O85" s="76"/>
      <c r="P85" s="76"/>
      <c r="Q85" s="76"/>
      <c r="R85" s="76"/>
      <c r="S85" s="76"/>
      <c r="T85" s="76"/>
      <c r="U85" s="75"/>
      <c r="V85" s="75"/>
      <c r="W85" s="75"/>
      <c r="X85" s="75"/>
      <c r="Y85" s="75"/>
      <c r="Z85" s="75"/>
      <c r="AA85" s="75"/>
      <c r="AB85" s="75"/>
      <c r="AC85" s="75"/>
      <c r="AD85" s="75"/>
      <c r="AE85" s="75"/>
      <c r="AF85" s="76"/>
      <c r="AG85" s="76"/>
      <c r="AH85" s="76"/>
      <c r="AI85" s="76"/>
      <c r="AJ85" s="76"/>
      <c r="AK85" s="76"/>
      <c r="AL85" s="76"/>
      <c r="AM85" s="76"/>
      <c r="AN85" s="76"/>
      <c r="AO85" s="76"/>
      <c r="AP85" s="76"/>
      <c r="AQ85" s="76"/>
      <c r="AR85" s="76"/>
      <c r="AS85" s="76"/>
      <c r="AT85" s="76"/>
      <c r="AU85" s="76"/>
      <c r="AV85" s="76"/>
      <c r="AW85" s="76"/>
      <c r="AX85" s="76"/>
      <c r="AY85" s="76"/>
      <c r="AZ85" s="76"/>
    </row>
    <row r="86" spans="1:52" ht="14" x14ac:dyDescent="0.15">
      <c r="A86" s="76"/>
      <c r="B86" s="76"/>
      <c r="C86" s="76"/>
      <c r="D86" s="76"/>
      <c r="E86" s="76"/>
      <c r="F86" s="76"/>
      <c r="G86" s="76"/>
      <c r="H86" s="76"/>
      <c r="I86" s="76"/>
      <c r="J86" s="76"/>
      <c r="K86" s="76"/>
      <c r="L86" s="76"/>
      <c r="M86" s="76"/>
      <c r="N86" s="76"/>
      <c r="O86" s="76"/>
      <c r="P86" s="76"/>
      <c r="Q86" s="76"/>
      <c r="R86" s="76"/>
      <c r="S86" s="76"/>
      <c r="T86" s="76"/>
      <c r="U86" s="75"/>
      <c r="V86" s="75"/>
      <c r="W86" s="75"/>
      <c r="X86" s="75"/>
      <c r="Y86" s="75"/>
      <c r="Z86" s="75"/>
      <c r="AA86" s="75"/>
      <c r="AB86" s="75"/>
      <c r="AC86" s="75"/>
      <c r="AD86" s="75"/>
      <c r="AE86" s="75"/>
      <c r="AF86" s="76"/>
      <c r="AG86" s="76"/>
      <c r="AH86" s="76"/>
      <c r="AI86" s="76"/>
      <c r="AJ86" s="76"/>
      <c r="AK86" s="76"/>
      <c r="AL86" s="76"/>
      <c r="AM86" s="76"/>
      <c r="AN86" s="76"/>
      <c r="AO86" s="76"/>
      <c r="AP86" s="76"/>
      <c r="AQ86" s="76"/>
      <c r="AR86" s="76"/>
      <c r="AS86" s="76"/>
      <c r="AT86" s="76"/>
      <c r="AU86" s="76"/>
      <c r="AV86" s="76"/>
      <c r="AW86" s="76"/>
      <c r="AX86" s="76"/>
      <c r="AY86" s="76"/>
      <c r="AZ86" s="76"/>
    </row>
    <row r="87" spans="1:52" ht="14" x14ac:dyDescent="0.15">
      <c r="A87" s="76"/>
      <c r="B87" s="76"/>
      <c r="C87" s="76"/>
      <c r="D87" s="76"/>
      <c r="E87" s="76"/>
      <c r="F87" s="76"/>
      <c r="G87" s="76"/>
      <c r="H87" s="76"/>
      <c r="I87" s="76"/>
      <c r="J87" s="76"/>
      <c r="K87" s="76"/>
      <c r="L87" s="76"/>
      <c r="M87" s="76"/>
      <c r="N87" s="76"/>
      <c r="O87" s="76"/>
      <c r="P87" s="76"/>
      <c r="Q87" s="76"/>
      <c r="R87" s="76"/>
      <c r="S87" s="76"/>
      <c r="T87" s="76"/>
      <c r="U87" s="75"/>
      <c r="V87" s="75"/>
      <c r="W87" s="75"/>
      <c r="X87" s="75"/>
      <c r="Y87" s="75"/>
      <c r="Z87" s="75"/>
      <c r="AA87" s="75"/>
      <c r="AB87" s="75"/>
      <c r="AC87" s="75"/>
      <c r="AD87" s="75"/>
      <c r="AE87" s="75"/>
      <c r="AF87" s="76"/>
      <c r="AG87" s="76"/>
      <c r="AH87" s="76"/>
      <c r="AI87" s="76"/>
      <c r="AJ87" s="76"/>
      <c r="AK87" s="76"/>
      <c r="AL87" s="76"/>
      <c r="AM87" s="76"/>
      <c r="AN87" s="76"/>
      <c r="AO87" s="76"/>
      <c r="AP87" s="76"/>
      <c r="AQ87" s="76"/>
      <c r="AR87" s="76"/>
      <c r="AS87" s="76"/>
      <c r="AT87" s="76"/>
      <c r="AU87" s="76"/>
      <c r="AV87" s="76"/>
      <c r="AW87" s="76"/>
      <c r="AX87" s="76"/>
      <c r="AY87" s="76"/>
      <c r="AZ87" s="76"/>
    </row>
    <row r="88" spans="1:52" ht="14" x14ac:dyDescent="0.15">
      <c r="A88" s="76"/>
      <c r="B88" s="76"/>
      <c r="C88" s="76"/>
      <c r="D88" s="76"/>
      <c r="E88" s="76"/>
      <c r="F88" s="76"/>
      <c r="G88" s="76"/>
      <c r="H88" s="76"/>
      <c r="I88" s="76"/>
      <c r="J88" s="76"/>
      <c r="K88" s="76"/>
      <c r="L88" s="76"/>
      <c r="M88" s="76"/>
      <c r="N88" s="76"/>
      <c r="O88" s="76"/>
      <c r="P88" s="76"/>
      <c r="Q88" s="76"/>
      <c r="R88" s="76"/>
      <c r="S88" s="76"/>
      <c r="T88" s="76"/>
      <c r="U88" s="75"/>
      <c r="V88" s="75"/>
      <c r="W88" s="75"/>
      <c r="X88" s="75"/>
      <c r="Y88" s="75"/>
      <c r="Z88" s="75"/>
      <c r="AA88" s="75"/>
      <c r="AB88" s="75"/>
      <c r="AC88" s="75"/>
      <c r="AD88" s="75"/>
      <c r="AE88" s="75"/>
      <c r="AF88" s="76"/>
      <c r="AG88" s="76"/>
      <c r="AH88" s="76"/>
      <c r="AI88" s="76"/>
      <c r="AJ88" s="76"/>
      <c r="AK88" s="76"/>
      <c r="AL88" s="76"/>
      <c r="AM88" s="76"/>
      <c r="AN88" s="76"/>
      <c r="AO88" s="76"/>
      <c r="AP88" s="76"/>
      <c r="AQ88" s="76"/>
      <c r="AR88" s="76"/>
      <c r="AS88" s="76"/>
      <c r="AT88" s="76"/>
      <c r="AU88" s="76"/>
      <c r="AV88" s="76"/>
      <c r="AW88" s="76"/>
      <c r="AX88" s="76"/>
      <c r="AY88" s="76"/>
      <c r="AZ88" s="76"/>
    </row>
    <row r="89" spans="1:52" ht="14" x14ac:dyDescent="0.15">
      <c r="A89" s="76"/>
      <c r="B89" s="76"/>
      <c r="C89" s="76"/>
      <c r="D89" s="76"/>
      <c r="E89" s="76"/>
      <c r="F89" s="76"/>
      <c r="G89" s="76"/>
      <c r="H89" s="76"/>
      <c r="I89" s="76"/>
      <c r="J89" s="76"/>
      <c r="K89" s="76"/>
      <c r="L89" s="76"/>
      <c r="M89" s="76"/>
      <c r="N89" s="76"/>
      <c r="O89" s="76"/>
      <c r="P89" s="76"/>
      <c r="Q89" s="76"/>
      <c r="R89" s="76"/>
      <c r="S89" s="76"/>
      <c r="T89" s="76"/>
      <c r="U89" s="75"/>
      <c r="V89" s="75"/>
      <c r="W89" s="75"/>
      <c r="X89" s="75"/>
      <c r="Y89" s="75"/>
      <c r="Z89" s="75"/>
      <c r="AA89" s="75"/>
      <c r="AB89" s="75"/>
      <c r="AC89" s="75"/>
      <c r="AD89" s="75"/>
      <c r="AE89" s="75"/>
      <c r="AF89" s="76"/>
      <c r="AG89" s="76"/>
      <c r="AH89" s="76"/>
      <c r="AI89" s="76"/>
      <c r="AJ89" s="76"/>
      <c r="AK89" s="76"/>
      <c r="AL89" s="76"/>
      <c r="AM89" s="76"/>
      <c r="AN89" s="76"/>
      <c r="AO89" s="76"/>
      <c r="AP89" s="76"/>
      <c r="AQ89" s="76"/>
      <c r="AR89" s="76"/>
      <c r="AS89" s="76"/>
      <c r="AT89" s="76"/>
      <c r="AU89" s="76"/>
      <c r="AV89" s="76"/>
      <c r="AW89" s="76"/>
      <c r="AX89" s="76"/>
      <c r="AY89" s="76"/>
      <c r="AZ89" s="76"/>
    </row>
    <row r="90" spans="1:52" ht="14" x14ac:dyDescent="0.15">
      <c r="A90" s="76"/>
      <c r="B90" s="76"/>
      <c r="C90" s="76"/>
      <c r="D90" s="76"/>
      <c r="E90" s="76"/>
      <c r="F90" s="76"/>
      <c r="G90" s="76"/>
      <c r="H90" s="76"/>
      <c r="I90" s="76"/>
      <c r="J90" s="76"/>
      <c r="K90" s="76"/>
      <c r="L90" s="76"/>
      <c r="M90" s="76"/>
      <c r="N90" s="76"/>
      <c r="O90" s="76"/>
      <c r="P90" s="76"/>
      <c r="Q90" s="76"/>
      <c r="R90" s="76"/>
      <c r="S90" s="76"/>
      <c r="T90" s="76"/>
      <c r="U90" s="75"/>
      <c r="V90" s="75"/>
      <c r="W90" s="75"/>
      <c r="X90" s="75"/>
      <c r="Y90" s="75"/>
      <c r="Z90" s="75"/>
      <c r="AA90" s="75"/>
      <c r="AB90" s="75"/>
      <c r="AC90" s="75"/>
      <c r="AD90" s="75"/>
      <c r="AE90" s="75"/>
      <c r="AF90" s="76"/>
      <c r="AG90" s="76"/>
      <c r="AH90" s="76"/>
      <c r="AI90" s="76"/>
      <c r="AJ90" s="76"/>
      <c r="AK90" s="76"/>
      <c r="AL90" s="76"/>
      <c r="AM90" s="76"/>
      <c r="AN90" s="76"/>
      <c r="AO90" s="76"/>
      <c r="AP90" s="76"/>
      <c r="AQ90" s="76"/>
      <c r="AR90" s="76"/>
      <c r="AS90" s="76"/>
      <c r="AT90" s="76"/>
      <c r="AU90" s="76"/>
      <c r="AV90" s="76"/>
      <c r="AW90" s="76"/>
      <c r="AX90" s="76"/>
      <c r="AY90" s="76"/>
      <c r="AZ90" s="76"/>
    </row>
    <row r="91" spans="1:52" ht="14" x14ac:dyDescent="0.15">
      <c r="A91" s="76"/>
      <c r="B91" s="76"/>
      <c r="C91" s="76"/>
      <c r="D91" s="76"/>
      <c r="E91" s="76"/>
      <c r="F91" s="76"/>
      <c r="G91" s="76"/>
      <c r="H91" s="76"/>
      <c r="I91" s="76"/>
      <c r="J91" s="76"/>
      <c r="K91" s="76"/>
      <c r="L91" s="76"/>
      <c r="M91" s="76"/>
      <c r="N91" s="76"/>
      <c r="O91" s="76"/>
      <c r="P91" s="76"/>
      <c r="Q91" s="76"/>
      <c r="R91" s="76"/>
      <c r="S91" s="76"/>
      <c r="T91" s="76"/>
      <c r="U91" s="75"/>
      <c r="V91" s="75"/>
      <c r="W91" s="75"/>
      <c r="X91" s="75"/>
      <c r="Y91" s="75"/>
      <c r="Z91" s="75"/>
      <c r="AA91" s="75"/>
      <c r="AB91" s="75"/>
      <c r="AC91" s="75"/>
      <c r="AD91" s="75"/>
      <c r="AE91" s="75"/>
      <c r="AF91" s="76"/>
      <c r="AG91" s="76"/>
      <c r="AH91" s="76"/>
      <c r="AI91" s="76"/>
      <c r="AJ91" s="76"/>
      <c r="AK91" s="76"/>
      <c r="AL91" s="76"/>
      <c r="AM91" s="76"/>
      <c r="AN91" s="76"/>
      <c r="AO91" s="76"/>
      <c r="AP91" s="76"/>
      <c r="AQ91" s="76"/>
      <c r="AR91" s="76"/>
      <c r="AS91" s="76"/>
      <c r="AT91" s="76"/>
      <c r="AU91" s="76"/>
      <c r="AV91" s="76"/>
      <c r="AW91" s="76"/>
      <c r="AX91" s="76"/>
      <c r="AY91" s="76"/>
      <c r="AZ91" s="76"/>
    </row>
    <row r="92" spans="1:52" ht="14" x14ac:dyDescent="0.15">
      <c r="A92" s="76"/>
      <c r="B92" s="76"/>
      <c r="C92" s="76"/>
      <c r="D92" s="76"/>
      <c r="E92" s="76"/>
      <c r="F92" s="76"/>
      <c r="G92" s="76"/>
      <c r="H92" s="76"/>
      <c r="I92" s="76"/>
      <c r="J92" s="76"/>
      <c r="K92" s="76"/>
      <c r="L92" s="76"/>
      <c r="M92" s="76"/>
      <c r="N92" s="76"/>
      <c r="O92" s="76"/>
      <c r="P92" s="76"/>
      <c r="Q92" s="76"/>
      <c r="R92" s="76"/>
      <c r="S92" s="76"/>
      <c r="T92" s="76"/>
      <c r="U92" s="75"/>
      <c r="V92" s="75"/>
      <c r="W92" s="75"/>
      <c r="X92" s="75"/>
      <c r="Y92" s="75"/>
      <c r="Z92" s="75"/>
      <c r="AA92" s="75"/>
      <c r="AB92" s="75"/>
      <c r="AC92" s="75"/>
      <c r="AD92" s="75"/>
      <c r="AE92" s="75"/>
      <c r="AF92" s="76"/>
      <c r="AG92" s="76"/>
      <c r="AH92" s="76"/>
      <c r="AI92" s="76"/>
      <c r="AJ92" s="76"/>
      <c r="AK92" s="76"/>
      <c r="AL92" s="76"/>
      <c r="AM92" s="76"/>
      <c r="AN92" s="76"/>
      <c r="AO92" s="76"/>
      <c r="AP92" s="76"/>
      <c r="AQ92" s="76"/>
      <c r="AR92" s="76"/>
      <c r="AS92" s="76"/>
      <c r="AT92" s="76"/>
      <c r="AU92" s="76"/>
      <c r="AV92" s="76"/>
      <c r="AW92" s="76"/>
      <c r="AX92" s="76"/>
      <c r="AY92" s="76"/>
      <c r="AZ92" s="76"/>
    </row>
    <row r="93" spans="1:52" ht="14" x14ac:dyDescent="0.15">
      <c r="A93" s="76"/>
      <c r="B93" s="76"/>
      <c r="C93" s="76"/>
      <c r="D93" s="76"/>
      <c r="E93" s="76"/>
      <c r="F93" s="76"/>
      <c r="G93" s="76"/>
      <c r="H93" s="76"/>
      <c r="I93" s="76"/>
      <c r="J93" s="76"/>
      <c r="K93" s="76"/>
      <c r="L93" s="76"/>
      <c r="M93" s="76"/>
      <c r="N93" s="76"/>
      <c r="O93" s="76"/>
      <c r="P93" s="76"/>
      <c r="Q93" s="76"/>
      <c r="R93" s="76"/>
      <c r="S93" s="76"/>
      <c r="T93" s="76"/>
      <c r="U93" s="75"/>
      <c r="V93" s="75"/>
      <c r="W93" s="75"/>
      <c r="X93" s="75"/>
      <c r="Y93" s="75"/>
      <c r="Z93" s="75"/>
      <c r="AA93" s="75"/>
      <c r="AB93" s="75"/>
      <c r="AC93" s="75"/>
      <c r="AD93" s="75"/>
      <c r="AE93" s="75"/>
      <c r="AF93" s="76"/>
      <c r="AG93" s="76"/>
      <c r="AH93" s="76"/>
      <c r="AI93" s="76"/>
      <c r="AJ93" s="76"/>
      <c r="AK93" s="76"/>
      <c r="AL93" s="76"/>
      <c r="AM93" s="76"/>
      <c r="AN93" s="76"/>
      <c r="AO93" s="76"/>
      <c r="AP93" s="76"/>
      <c r="AQ93" s="76"/>
      <c r="AR93" s="76"/>
      <c r="AS93" s="76"/>
      <c r="AT93" s="76"/>
      <c r="AU93" s="76"/>
      <c r="AV93" s="76"/>
      <c r="AW93" s="76"/>
      <c r="AX93" s="76"/>
      <c r="AY93" s="76"/>
      <c r="AZ93" s="76"/>
    </row>
    <row r="94" spans="1:52" ht="14" x14ac:dyDescent="0.15">
      <c r="A94" s="76"/>
      <c r="B94" s="76"/>
      <c r="C94" s="76"/>
      <c r="D94" s="76"/>
      <c r="E94" s="76"/>
      <c r="F94" s="76"/>
      <c r="G94" s="76"/>
      <c r="H94" s="76"/>
      <c r="I94" s="76"/>
      <c r="J94" s="76"/>
      <c r="K94" s="76"/>
      <c r="L94" s="76"/>
      <c r="M94" s="76"/>
      <c r="N94" s="76"/>
      <c r="O94" s="76"/>
      <c r="P94" s="76"/>
      <c r="Q94" s="76"/>
      <c r="R94" s="76"/>
      <c r="S94" s="76"/>
      <c r="T94" s="76"/>
      <c r="U94" s="75"/>
      <c r="V94" s="75"/>
      <c r="W94" s="75"/>
      <c r="X94" s="75"/>
      <c r="Y94" s="75"/>
      <c r="Z94" s="75"/>
      <c r="AA94" s="75"/>
      <c r="AB94" s="75"/>
      <c r="AC94" s="75"/>
      <c r="AD94" s="75"/>
      <c r="AE94" s="75"/>
      <c r="AF94" s="76"/>
      <c r="AG94" s="76"/>
      <c r="AH94" s="76"/>
      <c r="AI94" s="76"/>
      <c r="AJ94" s="76"/>
      <c r="AK94" s="76"/>
      <c r="AL94" s="76"/>
      <c r="AM94" s="76"/>
      <c r="AN94" s="76"/>
      <c r="AO94" s="76"/>
      <c r="AP94" s="76"/>
      <c r="AQ94" s="76"/>
      <c r="AR94" s="76"/>
      <c r="AS94" s="76"/>
      <c r="AT94" s="76"/>
      <c r="AU94" s="76"/>
      <c r="AV94" s="76"/>
      <c r="AW94" s="76"/>
      <c r="AX94" s="76"/>
      <c r="AY94" s="76"/>
      <c r="AZ94" s="76"/>
    </row>
    <row r="95" spans="1:52" ht="14" x14ac:dyDescent="0.15">
      <c r="A95" s="76"/>
      <c r="B95" s="76"/>
      <c r="C95" s="76"/>
      <c r="D95" s="76"/>
      <c r="E95" s="76"/>
      <c r="F95" s="76"/>
      <c r="G95" s="76"/>
      <c r="H95" s="76"/>
      <c r="I95" s="76"/>
      <c r="J95" s="76"/>
      <c r="K95" s="76"/>
      <c r="L95" s="76"/>
      <c r="M95" s="76"/>
      <c r="N95" s="76"/>
      <c r="O95" s="76"/>
      <c r="P95" s="76"/>
      <c r="Q95" s="76"/>
      <c r="R95" s="76"/>
      <c r="S95" s="76"/>
      <c r="T95" s="76"/>
      <c r="U95" s="75"/>
      <c r="V95" s="75"/>
      <c r="W95" s="75"/>
      <c r="X95" s="75"/>
      <c r="Y95" s="75"/>
      <c r="Z95" s="75"/>
      <c r="AA95" s="75"/>
      <c r="AB95" s="75"/>
      <c r="AC95" s="75"/>
      <c r="AD95" s="75"/>
      <c r="AE95" s="75"/>
      <c r="AF95" s="76"/>
      <c r="AG95" s="76"/>
      <c r="AH95" s="76"/>
      <c r="AI95" s="76"/>
      <c r="AJ95" s="76"/>
      <c r="AK95" s="76"/>
      <c r="AL95" s="76"/>
      <c r="AM95" s="76"/>
      <c r="AN95" s="76"/>
      <c r="AO95" s="76"/>
      <c r="AP95" s="76"/>
      <c r="AQ95" s="76"/>
      <c r="AR95" s="76"/>
      <c r="AS95" s="76"/>
      <c r="AT95" s="76"/>
      <c r="AU95" s="76"/>
      <c r="AV95" s="76"/>
      <c r="AW95" s="76"/>
      <c r="AX95" s="76"/>
      <c r="AY95" s="76"/>
      <c r="AZ95" s="76"/>
    </row>
    <row r="96" spans="1:52" ht="14" x14ac:dyDescent="0.15">
      <c r="A96" s="76"/>
      <c r="B96" s="76"/>
      <c r="C96" s="76"/>
      <c r="D96" s="76"/>
      <c r="E96" s="76"/>
      <c r="F96" s="76"/>
      <c r="G96" s="76"/>
      <c r="H96" s="76"/>
      <c r="I96" s="76"/>
      <c r="J96" s="76"/>
      <c r="K96" s="76"/>
      <c r="L96" s="76"/>
      <c r="M96" s="76"/>
      <c r="N96" s="76"/>
      <c r="O96" s="76"/>
      <c r="P96" s="76"/>
      <c r="Q96" s="76"/>
      <c r="R96" s="76"/>
      <c r="S96" s="76"/>
      <c r="T96" s="76"/>
      <c r="U96" s="75"/>
      <c r="V96" s="75"/>
      <c r="W96" s="75"/>
      <c r="X96" s="75"/>
      <c r="Y96" s="75"/>
      <c r="Z96" s="75"/>
      <c r="AA96" s="75"/>
      <c r="AB96" s="75"/>
      <c r="AC96" s="75"/>
      <c r="AD96" s="75"/>
      <c r="AE96" s="75"/>
      <c r="AF96" s="76"/>
      <c r="AG96" s="76"/>
      <c r="AH96" s="76"/>
      <c r="AI96" s="76"/>
      <c r="AJ96" s="76"/>
      <c r="AK96" s="76"/>
      <c r="AL96" s="76"/>
      <c r="AM96" s="76"/>
      <c r="AN96" s="76"/>
      <c r="AO96" s="76"/>
      <c r="AP96" s="76"/>
      <c r="AQ96" s="76"/>
      <c r="AR96" s="76"/>
      <c r="AS96" s="76"/>
      <c r="AT96" s="76"/>
      <c r="AU96" s="76"/>
      <c r="AV96" s="76"/>
      <c r="AW96" s="76"/>
      <c r="AX96" s="76"/>
      <c r="AY96" s="76"/>
      <c r="AZ96" s="76"/>
    </row>
    <row r="97" spans="1:52" ht="14" x14ac:dyDescent="0.15">
      <c r="A97" s="76"/>
      <c r="B97" s="76"/>
      <c r="C97" s="76"/>
      <c r="D97" s="76"/>
      <c r="E97" s="76"/>
      <c r="F97" s="76"/>
      <c r="G97" s="76"/>
      <c r="H97" s="76"/>
      <c r="I97" s="76"/>
      <c r="J97" s="76"/>
      <c r="K97" s="76"/>
      <c r="L97" s="76"/>
      <c r="M97" s="76"/>
      <c r="N97" s="76"/>
      <c r="O97" s="76"/>
      <c r="P97" s="76"/>
      <c r="Q97" s="76"/>
      <c r="R97" s="76"/>
      <c r="S97" s="76"/>
      <c r="T97" s="76"/>
      <c r="U97" s="75"/>
      <c r="V97" s="75"/>
      <c r="W97" s="75"/>
      <c r="X97" s="75"/>
      <c r="Y97" s="75"/>
      <c r="Z97" s="75"/>
      <c r="AA97" s="75"/>
      <c r="AB97" s="75"/>
      <c r="AC97" s="75"/>
      <c r="AD97" s="75"/>
      <c r="AE97" s="75"/>
      <c r="AF97" s="76"/>
      <c r="AG97" s="76"/>
      <c r="AH97" s="76"/>
      <c r="AI97" s="76"/>
      <c r="AJ97" s="76"/>
      <c r="AK97" s="76"/>
      <c r="AL97" s="76"/>
      <c r="AM97" s="76"/>
      <c r="AN97" s="76"/>
      <c r="AO97" s="76"/>
      <c r="AP97" s="76"/>
      <c r="AQ97" s="76"/>
      <c r="AR97" s="76"/>
      <c r="AS97" s="76"/>
      <c r="AT97" s="76"/>
      <c r="AU97" s="76"/>
      <c r="AV97" s="76"/>
      <c r="AW97" s="76"/>
      <c r="AX97" s="76"/>
      <c r="AY97" s="76"/>
      <c r="AZ97" s="76"/>
    </row>
    <row r="98" spans="1:52" ht="14" x14ac:dyDescent="0.15">
      <c r="A98" s="76"/>
      <c r="B98" s="76"/>
      <c r="C98" s="76"/>
      <c r="D98" s="76"/>
      <c r="E98" s="76"/>
      <c r="F98" s="76"/>
      <c r="G98" s="76"/>
      <c r="H98" s="76"/>
      <c r="I98" s="76"/>
      <c r="J98" s="76"/>
      <c r="K98" s="76"/>
      <c r="L98" s="76"/>
      <c r="M98" s="76"/>
      <c r="N98" s="76"/>
      <c r="O98" s="76"/>
      <c r="P98" s="76"/>
      <c r="Q98" s="76"/>
      <c r="R98" s="76"/>
      <c r="S98" s="76"/>
      <c r="T98" s="76"/>
      <c r="U98" s="75"/>
      <c r="V98" s="75"/>
      <c r="W98" s="75"/>
      <c r="X98" s="75"/>
      <c r="Y98" s="75"/>
      <c r="Z98" s="75"/>
      <c r="AA98" s="75"/>
      <c r="AB98" s="75"/>
      <c r="AC98" s="75"/>
      <c r="AD98" s="75"/>
      <c r="AE98" s="75"/>
      <c r="AF98" s="76"/>
      <c r="AG98" s="76"/>
      <c r="AH98" s="76"/>
      <c r="AI98" s="76"/>
      <c r="AJ98" s="76"/>
      <c r="AK98" s="76"/>
      <c r="AL98" s="76"/>
      <c r="AM98" s="76"/>
      <c r="AN98" s="76"/>
      <c r="AO98" s="76"/>
      <c r="AP98" s="76"/>
      <c r="AQ98" s="76"/>
      <c r="AR98" s="76"/>
      <c r="AS98" s="76"/>
      <c r="AT98" s="76"/>
      <c r="AU98" s="76"/>
      <c r="AV98" s="76"/>
      <c r="AW98" s="76"/>
      <c r="AX98" s="76"/>
      <c r="AY98" s="76"/>
      <c r="AZ98" s="76"/>
    </row>
    <row r="99" spans="1:52" ht="14" x14ac:dyDescent="0.15">
      <c r="A99" s="76"/>
      <c r="B99" s="76"/>
      <c r="C99" s="76"/>
      <c r="D99" s="76"/>
      <c r="E99" s="76"/>
      <c r="F99" s="76"/>
      <c r="G99" s="76"/>
      <c r="H99" s="76"/>
      <c r="I99" s="76"/>
      <c r="J99" s="76"/>
      <c r="K99" s="76"/>
      <c r="L99" s="76"/>
      <c r="M99" s="76"/>
      <c r="N99" s="76"/>
      <c r="O99" s="76"/>
      <c r="P99" s="76"/>
      <c r="Q99" s="76"/>
      <c r="R99" s="76"/>
      <c r="S99" s="76"/>
      <c r="T99" s="76"/>
      <c r="U99" s="75"/>
      <c r="V99" s="75"/>
      <c r="W99" s="75"/>
      <c r="X99" s="75"/>
      <c r="Y99" s="75"/>
      <c r="Z99" s="75"/>
      <c r="AA99" s="75"/>
      <c r="AB99" s="75"/>
      <c r="AC99" s="75"/>
      <c r="AD99" s="75"/>
      <c r="AE99" s="75"/>
      <c r="AF99" s="76"/>
      <c r="AG99" s="76"/>
      <c r="AH99" s="76"/>
      <c r="AI99" s="76"/>
      <c r="AJ99" s="76"/>
      <c r="AK99" s="76"/>
      <c r="AL99" s="76"/>
      <c r="AM99" s="76"/>
      <c r="AN99" s="76"/>
      <c r="AO99" s="76"/>
      <c r="AP99" s="76"/>
      <c r="AQ99" s="76"/>
      <c r="AR99" s="76"/>
      <c r="AS99" s="76"/>
      <c r="AT99" s="76"/>
      <c r="AU99" s="76"/>
      <c r="AV99" s="76"/>
      <c r="AW99" s="76"/>
      <c r="AX99" s="76"/>
      <c r="AY99" s="76"/>
      <c r="AZ99" s="76"/>
    </row>
    <row r="100" spans="1:52" ht="14" x14ac:dyDescent="0.15">
      <c r="A100" s="76"/>
      <c r="B100" s="76"/>
      <c r="C100" s="76"/>
      <c r="D100" s="76"/>
      <c r="E100" s="76"/>
      <c r="F100" s="76"/>
      <c r="G100" s="76"/>
      <c r="H100" s="76"/>
      <c r="I100" s="76"/>
      <c r="J100" s="76"/>
      <c r="K100" s="76"/>
      <c r="L100" s="76"/>
      <c r="M100" s="76"/>
      <c r="N100" s="76"/>
      <c r="O100" s="76"/>
      <c r="P100" s="76"/>
      <c r="Q100" s="76"/>
      <c r="R100" s="76"/>
      <c r="S100" s="76"/>
      <c r="T100" s="76"/>
      <c r="U100" s="75"/>
      <c r="V100" s="75"/>
      <c r="W100" s="75"/>
      <c r="X100" s="75"/>
      <c r="Y100" s="75"/>
      <c r="Z100" s="75"/>
      <c r="AA100" s="75"/>
      <c r="AB100" s="75"/>
      <c r="AC100" s="75"/>
      <c r="AD100" s="75"/>
      <c r="AE100" s="75"/>
      <c r="AF100" s="76"/>
      <c r="AG100" s="76"/>
      <c r="AH100" s="76"/>
      <c r="AI100" s="76"/>
      <c r="AJ100" s="76"/>
      <c r="AK100" s="76"/>
      <c r="AL100" s="76"/>
      <c r="AM100" s="76"/>
      <c r="AN100" s="76"/>
      <c r="AO100" s="76"/>
      <c r="AP100" s="76"/>
      <c r="AQ100" s="76"/>
      <c r="AR100" s="76"/>
      <c r="AS100" s="76"/>
      <c r="AT100" s="76"/>
      <c r="AU100" s="76"/>
      <c r="AV100" s="76"/>
      <c r="AW100" s="76"/>
      <c r="AX100" s="76"/>
      <c r="AY100" s="76"/>
      <c r="AZ100" s="76"/>
    </row>
    <row r="101" spans="1:52" ht="14" x14ac:dyDescent="0.15">
      <c r="A101" s="76"/>
      <c r="B101" s="76"/>
      <c r="C101" s="76"/>
      <c r="D101" s="76"/>
      <c r="E101" s="76"/>
      <c r="F101" s="76"/>
      <c r="G101" s="76"/>
      <c r="H101" s="76"/>
      <c r="I101" s="76"/>
      <c r="J101" s="76"/>
      <c r="K101" s="76"/>
      <c r="L101" s="76"/>
      <c r="M101" s="76"/>
      <c r="N101" s="76"/>
      <c r="O101" s="76"/>
      <c r="P101" s="76"/>
      <c r="Q101" s="76"/>
      <c r="R101" s="76"/>
      <c r="S101" s="76"/>
      <c r="T101" s="76"/>
      <c r="U101" s="75"/>
      <c r="V101" s="75"/>
      <c r="W101" s="75"/>
      <c r="X101" s="75"/>
      <c r="Y101" s="75"/>
      <c r="Z101" s="75"/>
      <c r="AA101" s="75"/>
      <c r="AB101" s="75"/>
      <c r="AC101" s="75"/>
      <c r="AD101" s="75"/>
      <c r="AE101" s="75"/>
      <c r="AF101" s="76"/>
      <c r="AG101" s="76"/>
      <c r="AH101" s="76"/>
      <c r="AI101" s="76"/>
      <c r="AJ101" s="76"/>
      <c r="AK101" s="76"/>
      <c r="AL101" s="76"/>
      <c r="AM101" s="76"/>
      <c r="AN101" s="76"/>
      <c r="AO101" s="76"/>
      <c r="AP101" s="76"/>
      <c r="AQ101" s="76"/>
      <c r="AR101" s="76"/>
      <c r="AS101" s="76"/>
      <c r="AT101" s="76"/>
      <c r="AU101" s="76"/>
      <c r="AV101" s="76"/>
      <c r="AW101" s="76"/>
      <c r="AX101" s="76"/>
      <c r="AY101" s="76"/>
      <c r="AZ101" s="76"/>
    </row>
    <row r="102" spans="1:52" ht="14" x14ac:dyDescent="0.15">
      <c r="A102" s="76"/>
      <c r="B102" s="76"/>
      <c r="C102" s="76"/>
      <c r="D102" s="76"/>
      <c r="E102" s="76"/>
      <c r="F102" s="76"/>
      <c r="G102" s="76"/>
      <c r="H102" s="76"/>
      <c r="I102" s="76"/>
      <c r="J102" s="76"/>
      <c r="K102" s="76"/>
      <c r="L102" s="76"/>
      <c r="M102" s="76"/>
      <c r="N102" s="76"/>
      <c r="O102" s="76"/>
      <c r="P102" s="76"/>
      <c r="Q102" s="76"/>
      <c r="R102" s="76"/>
      <c r="S102" s="76"/>
      <c r="T102" s="76"/>
      <c r="U102" s="75"/>
      <c r="V102" s="75"/>
      <c r="W102" s="75"/>
      <c r="X102" s="75"/>
      <c r="Y102" s="75"/>
      <c r="Z102" s="75"/>
      <c r="AA102" s="75"/>
      <c r="AB102" s="75"/>
      <c r="AC102" s="75"/>
      <c r="AD102" s="75"/>
      <c r="AE102" s="75"/>
      <c r="AF102" s="76"/>
      <c r="AG102" s="76"/>
      <c r="AH102" s="76"/>
      <c r="AI102" s="76"/>
      <c r="AJ102" s="76"/>
      <c r="AK102" s="76"/>
      <c r="AL102" s="76"/>
      <c r="AM102" s="76"/>
      <c r="AN102" s="76"/>
      <c r="AO102" s="76"/>
      <c r="AP102" s="76"/>
      <c r="AQ102" s="76"/>
      <c r="AR102" s="76"/>
      <c r="AS102" s="76"/>
      <c r="AT102" s="76"/>
      <c r="AU102" s="76"/>
      <c r="AV102" s="76"/>
      <c r="AW102" s="76"/>
      <c r="AX102" s="76"/>
      <c r="AY102" s="76"/>
      <c r="AZ102" s="76"/>
    </row>
    <row r="103" spans="1:52" ht="14" x14ac:dyDescent="0.15">
      <c r="A103" s="76"/>
      <c r="B103" s="76"/>
      <c r="C103" s="76"/>
      <c r="D103" s="76"/>
      <c r="E103" s="76"/>
      <c r="F103" s="76"/>
      <c r="G103" s="76"/>
      <c r="H103" s="76"/>
      <c r="I103" s="76"/>
      <c r="J103" s="76"/>
      <c r="K103" s="76"/>
      <c r="L103" s="76"/>
      <c r="M103" s="76"/>
      <c r="N103" s="76"/>
      <c r="O103" s="76"/>
      <c r="P103" s="76"/>
      <c r="Q103" s="76"/>
      <c r="R103" s="76"/>
      <c r="S103" s="76"/>
      <c r="T103" s="76"/>
      <c r="U103" s="75"/>
      <c r="V103" s="75"/>
      <c r="W103" s="75"/>
      <c r="X103" s="75"/>
      <c r="Y103" s="75"/>
      <c r="Z103" s="75"/>
      <c r="AA103" s="75"/>
      <c r="AB103" s="75"/>
      <c r="AC103" s="75"/>
      <c r="AD103" s="75"/>
      <c r="AE103" s="75"/>
      <c r="AF103" s="76"/>
      <c r="AG103" s="76"/>
      <c r="AH103" s="76"/>
      <c r="AI103" s="76"/>
      <c r="AJ103" s="76"/>
      <c r="AK103" s="76"/>
      <c r="AL103" s="76"/>
      <c r="AM103" s="76"/>
      <c r="AN103" s="76"/>
      <c r="AO103" s="76"/>
      <c r="AP103" s="76"/>
      <c r="AQ103" s="76"/>
      <c r="AR103" s="76"/>
      <c r="AS103" s="76"/>
      <c r="AT103" s="76"/>
      <c r="AU103" s="76"/>
      <c r="AV103" s="76"/>
      <c r="AW103" s="76"/>
      <c r="AX103" s="76"/>
      <c r="AY103" s="76"/>
      <c r="AZ103" s="76"/>
    </row>
    <row r="104" spans="1:52" ht="14" x14ac:dyDescent="0.15">
      <c r="A104" s="76"/>
      <c r="B104" s="76"/>
      <c r="C104" s="76"/>
      <c r="D104" s="76"/>
      <c r="E104" s="76"/>
      <c r="F104" s="76"/>
      <c r="G104" s="76"/>
      <c r="H104" s="76"/>
      <c r="I104" s="76"/>
      <c r="J104" s="76"/>
      <c r="K104" s="76"/>
      <c r="L104" s="76"/>
      <c r="M104" s="76"/>
      <c r="N104" s="76"/>
      <c r="O104" s="76"/>
      <c r="P104" s="76"/>
      <c r="Q104" s="76"/>
      <c r="R104" s="76"/>
      <c r="S104" s="76"/>
      <c r="T104" s="76"/>
      <c r="U104" s="75"/>
      <c r="V104" s="75"/>
      <c r="W104" s="75"/>
      <c r="X104" s="75"/>
      <c r="Y104" s="75"/>
      <c r="Z104" s="75"/>
      <c r="AA104" s="75"/>
      <c r="AB104" s="75"/>
      <c r="AC104" s="75"/>
      <c r="AD104" s="75"/>
      <c r="AE104" s="75"/>
      <c r="AF104" s="76"/>
      <c r="AG104" s="76"/>
      <c r="AH104" s="76"/>
      <c r="AI104" s="76"/>
      <c r="AJ104" s="76"/>
      <c r="AK104" s="76"/>
      <c r="AL104" s="76"/>
      <c r="AM104" s="76"/>
      <c r="AN104" s="76"/>
      <c r="AO104" s="76"/>
      <c r="AP104" s="76"/>
      <c r="AQ104" s="76"/>
      <c r="AR104" s="76"/>
      <c r="AS104" s="76"/>
      <c r="AT104" s="76"/>
      <c r="AU104" s="76"/>
      <c r="AV104" s="76"/>
      <c r="AW104" s="76"/>
      <c r="AX104" s="76"/>
      <c r="AY104" s="76"/>
      <c r="AZ104" s="76"/>
    </row>
    <row r="105" spans="1:52" ht="14" x14ac:dyDescent="0.15">
      <c r="A105" s="76"/>
      <c r="B105" s="76"/>
      <c r="C105" s="76"/>
      <c r="D105" s="76"/>
      <c r="E105" s="76"/>
      <c r="F105" s="76"/>
      <c r="G105" s="76"/>
      <c r="H105" s="76"/>
      <c r="I105" s="76"/>
      <c r="J105" s="76"/>
      <c r="K105" s="76"/>
      <c r="L105" s="76"/>
      <c r="M105" s="76"/>
      <c r="N105" s="76"/>
      <c r="O105" s="76"/>
      <c r="P105" s="76"/>
      <c r="Q105" s="76"/>
      <c r="R105" s="76"/>
      <c r="S105" s="76"/>
      <c r="T105" s="76"/>
      <c r="U105" s="75"/>
      <c r="V105" s="75"/>
      <c r="W105" s="75"/>
      <c r="X105" s="75"/>
      <c r="Y105" s="75"/>
      <c r="Z105" s="75"/>
      <c r="AA105" s="75"/>
      <c r="AB105" s="75"/>
      <c r="AC105" s="75"/>
      <c r="AD105" s="75"/>
      <c r="AE105" s="75"/>
      <c r="AF105" s="76"/>
      <c r="AG105" s="76"/>
      <c r="AH105" s="76"/>
      <c r="AI105" s="76"/>
      <c r="AJ105" s="76"/>
      <c r="AK105" s="76"/>
      <c r="AL105" s="76"/>
      <c r="AM105" s="76"/>
      <c r="AN105" s="76"/>
      <c r="AO105" s="76"/>
      <c r="AP105" s="76"/>
      <c r="AQ105" s="76"/>
      <c r="AR105" s="76"/>
      <c r="AS105" s="76"/>
      <c r="AT105" s="76"/>
      <c r="AU105" s="76"/>
      <c r="AV105" s="76"/>
      <c r="AW105" s="76"/>
      <c r="AX105" s="76"/>
      <c r="AY105" s="76"/>
      <c r="AZ105" s="76"/>
    </row>
    <row r="106" spans="1:52" ht="14" x14ac:dyDescent="0.15">
      <c r="A106" s="76"/>
      <c r="B106" s="76"/>
      <c r="C106" s="76"/>
      <c r="D106" s="76"/>
      <c r="E106" s="76"/>
      <c r="F106" s="76"/>
      <c r="G106" s="76"/>
      <c r="H106" s="76"/>
      <c r="I106" s="76"/>
      <c r="J106" s="76"/>
      <c r="K106" s="76"/>
      <c r="L106" s="76"/>
      <c r="M106" s="76"/>
      <c r="N106" s="76"/>
      <c r="O106" s="76"/>
      <c r="P106" s="76"/>
      <c r="Q106" s="76"/>
      <c r="R106" s="76"/>
      <c r="S106" s="76"/>
      <c r="T106" s="76"/>
      <c r="U106" s="75"/>
      <c r="V106" s="75"/>
      <c r="W106" s="75"/>
      <c r="X106" s="75"/>
      <c r="Y106" s="75"/>
      <c r="Z106" s="75"/>
      <c r="AA106" s="75"/>
      <c r="AB106" s="75"/>
      <c r="AC106" s="75"/>
      <c r="AD106" s="75"/>
      <c r="AE106" s="75"/>
      <c r="AF106" s="76"/>
      <c r="AG106" s="76"/>
      <c r="AH106" s="76"/>
      <c r="AI106" s="76"/>
      <c r="AJ106" s="76"/>
      <c r="AK106" s="76"/>
      <c r="AL106" s="76"/>
      <c r="AM106" s="76"/>
      <c r="AN106" s="76"/>
      <c r="AO106" s="76"/>
      <c r="AP106" s="76"/>
      <c r="AQ106" s="76"/>
      <c r="AR106" s="76"/>
      <c r="AS106" s="76"/>
      <c r="AT106" s="76"/>
      <c r="AU106" s="76"/>
      <c r="AV106" s="76"/>
      <c r="AW106" s="76"/>
      <c r="AX106" s="76"/>
      <c r="AY106" s="76"/>
      <c r="AZ106" s="76"/>
    </row>
    <row r="107" spans="1:52" ht="14" x14ac:dyDescent="0.15">
      <c r="A107" s="76"/>
      <c r="B107" s="76"/>
      <c r="C107" s="76"/>
      <c r="D107" s="76"/>
      <c r="E107" s="76"/>
      <c r="F107" s="76"/>
      <c r="G107" s="76"/>
      <c r="H107" s="76"/>
      <c r="I107" s="76"/>
      <c r="J107" s="76"/>
      <c r="K107" s="76"/>
      <c r="L107" s="76"/>
      <c r="M107" s="76"/>
      <c r="N107" s="76"/>
      <c r="O107" s="76"/>
      <c r="P107" s="76"/>
      <c r="Q107" s="76"/>
      <c r="R107" s="76"/>
      <c r="S107" s="76"/>
      <c r="T107" s="76"/>
      <c r="U107" s="75"/>
      <c r="V107" s="75"/>
      <c r="W107" s="75"/>
      <c r="X107" s="75"/>
      <c r="Y107" s="75"/>
      <c r="Z107" s="75"/>
      <c r="AA107" s="75"/>
      <c r="AB107" s="75"/>
      <c r="AC107" s="75"/>
      <c r="AD107" s="75"/>
      <c r="AE107" s="75"/>
      <c r="AF107" s="76"/>
      <c r="AG107" s="76"/>
      <c r="AH107" s="76"/>
      <c r="AI107" s="76"/>
      <c r="AJ107" s="76"/>
      <c r="AK107" s="76"/>
      <c r="AL107" s="76"/>
      <c r="AM107" s="76"/>
      <c r="AN107" s="76"/>
      <c r="AO107" s="76"/>
      <c r="AP107" s="76"/>
      <c r="AQ107" s="76"/>
      <c r="AR107" s="76"/>
      <c r="AS107" s="76"/>
      <c r="AT107" s="76"/>
      <c r="AU107" s="76"/>
      <c r="AV107" s="76"/>
      <c r="AW107" s="76"/>
      <c r="AX107" s="76"/>
      <c r="AY107" s="76"/>
      <c r="AZ107" s="76"/>
    </row>
    <row r="108" spans="1:52" ht="14" x14ac:dyDescent="0.15">
      <c r="A108" s="76"/>
      <c r="B108" s="76"/>
      <c r="C108" s="76"/>
      <c r="D108" s="76"/>
      <c r="E108" s="76"/>
      <c r="F108" s="76"/>
      <c r="G108" s="76"/>
      <c r="H108" s="76"/>
      <c r="I108" s="76"/>
      <c r="J108" s="76"/>
      <c r="K108" s="76"/>
      <c r="L108" s="76"/>
      <c r="M108" s="76"/>
      <c r="N108" s="76"/>
      <c r="O108" s="76"/>
      <c r="P108" s="76"/>
      <c r="Q108" s="76"/>
      <c r="R108" s="76"/>
      <c r="S108" s="76"/>
      <c r="T108" s="76"/>
      <c r="U108" s="75"/>
      <c r="V108" s="75"/>
      <c r="W108" s="75"/>
      <c r="X108" s="75"/>
      <c r="Y108" s="75"/>
      <c r="Z108" s="75"/>
      <c r="AA108" s="75"/>
      <c r="AB108" s="75"/>
      <c r="AC108" s="75"/>
      <c r="AD108" s="75"/>
      <c r="AE108" s="75"/>
      <c r="AF108" s="76"/>
      <c r="AG108" s="76"/>
      <c r="AH108" s="76"/>
      <c r="AI108" s="76"/>
      <c r="AJ108" s="76"/>
      <c r="AK108" s="76"/>
      <c r="AL108" s="76"/>
      <c r="AM108" s="76"/>
      <c r="AN108" s="76"/>
      <c r="AO108" s="76"/>
      <c r="AP108" s="76"/>
      <c r="AQ108" s="76"/>
      <c r="AR108" s="76"/>
      <c r="AS108" s="76"/>
      <c r="AT108" s="76"/>
      <c r="AU108" s="76"/>
      <c r="AV108" s="76"/>
      <c r="AW108" s="76"/>
      <c r="AX108" s="76"/>
      <c r="AY108" s="76"/>
      <c r="AZ108" s="76"/>
    </row>
    <row r="109" spans="1:52" ht="14" x14ac:dyDescent="0.15">
      <c r="A109" s="76"/>
      <c r="B109" s="76"/>
      <c r="C109" s="76"/>
      <c r="D109" s="76"/>
      <c r="E109" s="76"/>
      <c r="F109" s="76"/>
      <c r="G109" s="76"/>
      <c r="H109" s="76"/>
      <c r="I109" s="76"/>
      <c r="J109" s="76"/>
      <c r="K109" s="76"/>
      <c r="L109" s="76"/>
      <c r="M109" s="76"/>
      <c r="N109" s="76"/>
      <c r="O109" s="76"/>
      <c r="P109" s="76"/>
      <c r="Q109" s="76"/>
      <c r="R109" s="76"/>
      <c r="S109" s="76"/>
      <c r="T109" s="76"/>
      <c r="U109" s="75"/>
      <c r="V109" s="75"/>
      <c r="W109" s="75"/>
      <c r="X109" s="75"/>
      <c r="Y109" s="75"/>
      <c r="Z109" s="75"/>
      <c r="AA109" s="75"/>
      <c r="AB109" s="75"/>
      <c r="AC109" s="75"/>
      <c r="AD109" s="75"/>
      <c r="AE109" s="75"/>
      <c r="AF109" s="76"/>
      <c r="AG109" s="76"/>
      <c r="AH109" s="76"/>
      <c r="AI109" s="76"/>
      <c r="AJ109" s="76"/>
      <c r="AK109" s="76"/>
      <c r="AL109" s="76"/>
      <c r="AM109" s="76"/>
      <c r="AN109" s="76"/>
      <c r="AO109" s="76"/>
      <c r="AP109" s="76"/>
      <c r="AQ109" s="76"/>
      <c r="AR109" s="76"/>
      <c r="AS109" s="76"/>
      <c r="AT109" s="76"/>
      <c r="AU109" s="76"/>
      <c r="AV109" s="76"/>
      <c r="AW109" s="76"/>
      <c r="AX109" s="76"/>
      <c r="AY109" s="76"/>
      <c r="AZ109" s="76"/>
    </row>
    <row r="110" spans="1:52" ht="14" x14ac:dyDescent="0.15">
      <c r="A110" s="76"/>
      <c r="B110" s="76"/>
      <c r="C110" s="76"/>
      <c r="D110" s="76"/>
      <c r="E110" s="76"/>
      <c r="F110" s="76"/>
      <c r="G110" s="76"/>
      <c r="H110" s="76"/>
      <c r="I110" s="76"/>
      <c r="J110" s="76"/>
      <c r="K110" s="76"/>
      <c r="L110" s="76"/>
      <c r="M110" s="76"/>
      <c r="N110" s="76"/>
      <c r="O110" s="76"/>
      <c r="P110" s="76"/>
      <c r="Q110" s="76"/>
      <c r="R110" s="76"/>
      <c r="S110" s="76"/>
      <c r="T110" s="76"/>
      <c r="U110" s="75"/>
      <c r="V110" s="75"/>
      <c r="W110" s="75"/>
      <c r="X110" s="75"/>
      <c r="Y110" s="75"/>
      <c r="Z110" s="75"/>
      <c r="AA110" s="75"/>
      <c r="AB110" s="75"/>
      <c r="AC110" s="75"/>
      <c r="AD110" s="75"/>
      <c r="AE110" s="75"/>
      <c r="AF110" s="76"/>
      <c r="AG110" s="76"/>
      <c r="AH110" s="76"/>
      <c r="AI110" s="76"/>
      <c r="AJ110" s="76"/>
      <c r="AK110" s="76"/>
      <c r="AL110" s="76"/>
      <c r="AM110" s="76"/>
      <c r="AN110" s="76"/>
      <c r="AO110" s="76"/>
      <c r="AP110" s="76"/>
      <c r="AQ110" s="76"/>
      <c r="AR110" s="76"/>
      <c r="AS110" s="76"/>
      <c r="AT110" s="76"/>
      <c r="AU110" s="76"/>
      <c r="AV110" s="76"/>
      <c r="AW110" s="76"/>
      <c r="AX110" s="76"/>
      <c r="AY110" s="76"/>
      <c r="AZ110" s="76"/>
    </row>
    <row r="111" spans="1:52" ht="14" x14ac:dyDescent="0.15">
      <c r="A111" s="76"/>
      <c r="B111" s="76"/>
      <c r="C111" s="76"/>
      <c r="D111" s="76"/>
      <c r="E111" s="76"/>
      <c r="F111" s="76"/>
      <c r="G111" s="76"/>
      <c r="H111" s="76"/>
      <c r="I111" s="76"/>
      <c r="J111" s="76"/>
      <c r="K111" s="76"/>
      <c r="L111" s="76"/>
      <c r="M111" s="76"/>
      <c r="N111" s="76"/>
      <c r="O111" s="76"/>
      <c r="P111" s="76"/>
      <c r="Q111" s="76"/>
      <c r="R111" s="76"/>
      <c r="S111" s="76"/>
      <c r="T111" s="76"/>
      <c r="U111" s="75"/>
      <c r="V111" s="75"/>
      <c r="W111" s="75"/>
      <c r="X111" s="75"/>
      <c r="Y111" s="75"/>
      <c r="Z111" s="75"/>
      <c r="AA111" s="75"/>
      <c r="AB111" s="75"/>
      <c r="AC111" s="75"/>
      <c r="AD111" s="75"/>
      <c r="AE111" s="75"/>
      <c r="AF111" s="76"/>
      <c r="AG111" s="76"/>
      <c r="AH111" s="76"/>
      <c r="AI111" s="76"/>
      <c r="AJ111" s="76"/>
      <c r="AK111" s="76"/>
      <c r="AL111" s="76"/>
      <c r="AM111" s="76"/>
      <c r="AN111" s="76"/>
      <c r="AO111" s="76"/>
      <c r="AP111" s="76"/>
      <c r="AQ111" s="76"/>
      <c r="AR111" s="76"/>
      <c r="AS111" s="76"/>
      <c r="AT111" s="76"/>
      <c r="AU111" s="76"/>
      <c r="AV111" s="76"/>
      <c r="AW111" s="76"/>
      <c r="AX111" s="76"/>
      <c r="AY111" s="76"/>
      <c r="AZ111" s="76"/>
    </row>
    <row r="112" spans="1:52" ht="14" x14ac:dyDescent="0.15">
      <c r="A112" s="76"/>
      <c r="B112" s="76"/>
      <c r="C112" s="76"/>
      <c r="D112" s="76"/>
      <c r="E112" s="76"/>
      <c r="F112" s="76"/>
      <c r="G112" s="76"/>
      <c r="H112" s="76"/>
      <c r="I112" s="76"/>
      <c r="J112" s="76"/>
      <c r="K112" s="76"/>
      <c r="L112" s="76"/>
      <c r="M112" s="76"/>
      <c r="N112" s="76"/>
      <c r="O112" s="76"/>
      <c r="P112" s="76"/>
      <c r="Q112" s="76"/>
      <c r="R112" s="76"/>
      <c r="S112" s="76"/>
      <c r="T112" s="76"/>
      <c r="U112" s="75"/>
      <c r="V112" s="75"/>
      <c r="W112" s="75"/>
      <c r="X112" s="75"/>
      <c r="Y112" s="75"/>
      <c r="Z112" s="75"/>
      <c r="AA112" s="75"/>
      <c r="AB112" s="75"/>
      <c r="AC112" s="75"/>
      <c r="AD112" s="75"/>
      <c r="AE112" s="75"/>
      <c r="AF112" s="76"/>
      <c r="AG112" s="76"/>
      <c r="AH112" s="76"/>
      <c r="AI112" s="76"/>
      <c r="AJ112" s="76"/>
      <c r="AK112" s="76"/>
      <c r="AL112" s="76"/>
      <c r="AM112" s="76"/>
      <c r="AN112" s="76"/>
      <c r="AO112" s="76"/>
      <c r="AP112" s="76"/>
      <c r="AQ112" s="76"/>
      <c r="AR112" s="76"/>
      <c r="AS112" s="76"/>
      <c r="AT112" s="76"/>
      <c r="AU112" s="76"/>
      <c r="AV112" s="76"/>
      <c r="AW112" s="76"/>
      <c r="AX112" s="76"/>
      <c r="AY112" s="76"/>
      <c r="AZ112" s="76"/>
    </row>
    <row r="113" spans="1:52" ht="14" x14ac:dyDescent="0.15">
      <c r="A113" s="76"/>
      <c r="B113" s="76"/>
      <c r="C113" s="76"/>
      <c r="D113" s="76"/>
      <c r="E113" s="76"/>
      <c r="F113" s="76"/>
      <c r="G113" s="76"/>
      <c r="H113" s="76"/>
      <c r="I113" s="76"/>
      <c r="J113" s="76"/>
      <c r="K113" s="76"/>
      <c r="L113" s="76"/>
      <c r="M113" s="76"/>
      <c r="N113" s="76"/>
      <c r="O113" s="76"/>
      <c r="P113" s="76"/>
      <c r="Q113" s="76"/>
      <c r="R113" s="76"/>
      <c r="S113" s="76"/>
      <c r="T113" s="76"/>
      <c r="U113" s="75"/>
      <c r="V113" s="75"/>
      <c r="W113" s="75"/>
      <c r="X113" s="75"/>
      <c r="Y113" s="75"/>
      <c r="Z113" s="75"/>
      <c r="AA113" s="75"/>
      <c r="AB113" s="75"/>
      <c r="AC113" s="75"/>
      <c r="AD113" s="75"/>
      <c r="AE113" s="75"/>
      <c r="AF113" s="76"/>
      <c r="AG113" s="76"/>
      <c r="AH113" s="76"/>
      <c r="AI113" s="76"/>
      <c r="AJ113" s="76"/>
      <c r="AK113" s="76"/>
      <c r="AL113" s="76"/>
      <c r="AM113" s="76"/>
      <c r="AN113" s="76"/>
      <c r="AO113" s="76"/>
      <c r="AP113" s="76"/>
      <c r="AQ113" s="76"/>
      <c r="AR113" s="76"/>
      <c r="AS113" s="76"/>
      <c r="AT113" s="76"/>
      <c r="AU113" s="76"/>
      <c r="AV113" s="76"/>
      <c r="AW113" s="76"/>
      <c r="AX113" s="76"/>
      <c r="AY113" s="76"/>
      <c r="AZ113" s="76"/>
    </row>
    <row r="114" spans="1:52" x14ac:dyDescent="0.15">
      <c r="A114" s="76"/>
      <c r="B114" s="76"/>
      <c r="C114" s="76"/>
      <c r="D114" s="76"/>
      <c r="E114" s="76"/>
      <c r="F114" s="76"/>
      <c r="G114" s="76"/>
      <c r="H114" s="76"/>
      <c r="I114" s="76"/>
      <c r="J114" s="76"/>
      <c r="K114" s="76"/>
      <c r="L114" s="76"/>
      <c r="M114" s="76"/>
      <c r="N114" s="76"/>
      <c r="O114" s="76"/>
      <c r="P114" s="76"/>
      <c r="Q114" s="76"/>
      <c r="R114" s="76"/>
      <c r="S114" s="76"/>
      <c r="T114" s="76"/>
    </row>
    <row r="115" spans="1:52" x14ac:dyDescent="0.15">
      <c r="A115" s="76"/>
      <c r="B115" s="76"/>
      <c r="C115" s="76"/>
      <c r="D115" s="76"/>
      <c r="E115" s="76"/>
      <c r="F115" s="76"/>
      <c r="G115" s="76"/>
      <c r="H115" s="76"/>
      <c r="I115" s="76"/>
      <c r="J115" s="76"/>
      <c r="K115" s="76"/>
      <c r="L115" s="76"/>
      <c r="M115" s="76"/>
      <c r="N115" s="76"/>
      <c r="O115" s="76"/>
      <c r="P115" s="76"/>
      <c r="Q115" s="76"/>
      <c r="R115" s="76"/>
      <c r="S115" s="76"/>
      <c r="T115" s="76"/>
    </row>
    <row r="116" spans="1:52" x14ac:dyDescent="0.15">
      <c r="A116" s="76"/>
      <c r="B116" s="76"/>
      <c r="C116" s="76"/>
      <c r="D116" s="76"/>
      <c r="E116" s="76"/>
      <c r="F116" s="76"/>
      <c r="G116" s="76"/>
      <c r="H116" s="76"/>
      <c r="I116" s="76"/>
      <c r="J116" s="76"/>
      <c r="K116" s="76"/>
      <c r="L116" s="76"/>
      <c r="M116" s="76"/>
      <c r="N116" s="76"/>
      <c r="O116" s="76"/>
      <c r="P116" s="76"/>
      <c r="Q116" s="76"/>
      <c r="R116" s="76"/>
      <c r="S116" s="76"/>
      <c r="T116" s="76"/>
    </row>
    <row r="117" spans="1:52" x14ac:dyDescent="0.15">
      <c r="A117" s="76"/>
      <c r="B117" s="76"/>
      <c r="C117" s="76"/>
      <c r="D117" s="76"/>
      <c r="E117" s="76"/>
      <c r="F117" s="76"/>
      <c r="G117" s="76"/>
      <c r="H117" s="76"/>
      <c r="I117" s="76"/>
      <c r="J117" s="76"/>
      <c r="K117" s="76"/>
      <c r="L117" s="76"/>
      <c r="M117" s="76"/>
      <c r="N117" s="76"/>
      <c r="O117" s="76"/>
      <c r="P117" s="76"/>
      <c r="Q117" s="76"/>
      <c r="R117" s="76"/>
      <c r="S117" s="76"/>
      <c r="T117" s="76"/>
    </row>
    <row r="118" spans="1:52" x14ac:dyDescent="0.15">
      <c r="A118" s="76"/>
      <c r="B118" s="76"/>
      <c r="C118" s="76"/>
      <c r="D118" s="76"/>
      <c r="E118" s="76"/>
      <c r="F118" s="76"/>
      <c r="G118" s="76"/>
      <c r="H118" s="76"/>
      <c r="I118" s="76"/>
      <c r="J118" s="76"/>
      <c r="K118" s="76"/>
      <c r="L118" s="76"/>
      <c r="M118" s="76"/>
      <c r="N118" s="76"/>
      <c r="O118" s="76"/>
      <c r="P118" s="76"/>
      <c r="Q118" s="76"/>
      <c r="R118" s="76"/>
      <c r="S118" s="76"/>
      <c r="T118" s="76"/>
    </row>
    <row r="119" spans="1:52" x14ac:dyDescent="0.15">
      <c r="A119" s="76"/>
      <c r="B119" s="76"/>
      <c r="C119" s="76"/>
      <c r="D119" s="76"/>
      <c r="E119" s="76"/>
      <c r="F119" s="76"/>
      <c r="G119" s="76"/>
      <c r="H119" s="76"/>
      <c r="I119" s="76"/>
      <c r="J119" s="76"/>
      <c r="K119" s="76"/>
      <c r="L119" s="76"/>
      <c r="M119" s="76"/>
      <c r="N119" s="76"/>
      <c r="O119" s="76"/>
      <c r="P119" s="76"/>
      <c r="Q119" s="76"/>
      <c r="R119" s="76"/>
      <c r="S119" s="76"/>
      <c r="T119" s="76"/>
    </row>
    <row r="120" spans="1:52" x14ac:dyDescent="0.15">
      <c r="A120" s="76"/>
      <c r="B120" s="76"/>
      <c r="C120" s="76"/>
      <c r="D120" s="76"/>
      <c r="E120" s="76"/>
      <c r="F120" s="76"/>
      <c r="G120" s="76"/>
      <c r="H120" s="76"/>
      <c r="I120" s="76"/>
      <c r="J120" s="76"/>
      <c r="K120" s="76"/>
      <c r="L120" s="76"/>
      <c r="M120" s="76"/>
      <c r="N120" s="76"/>
      <c r="O120" s="76"/>
      <c r="P120" s="76"/>
      <c r="Q120" s="76"/>
      <c r="R120" s="76"/>
      <c r="S120" s="76"/>
      <c r="T120" s="76"/>
    </row>
    <row r="121" spans="1:52" x14ac:dyDescent="0.15">
      <c r="A121" s="76"/>
      <c r="B121" s="76"/>
      <c r="C121" s="76"/>
      <c r="D121" s="76"/>
      <c r="E121" s="76"/>
      <c r="F121" s="76"/>
      <c r="G121" s="76"/>
      <c r="H121" s="76"/>
      <c r="I121" s="76"/>
      <c r="J121" s="76"/>
      <c r="K121" s="76"/>
      <c r="L121" s="76"/>
      <c r="M121" s="76"/>
      <c r="N121" s="76"/>
      <c r="O121" s="76"/>
      <c r="P121" s="76"/>
      <c r="Q121" s="76"/>
      <c r="R121" s="76"/>
      <c r="S121" s="76"/>
      <c r="T121" s="76"/>
    </row>
    <row r="122" spans="1:52" x14ac:dyDescent="0.15">
      <c r="A122" s="76"/>
      <c r="B122" s="76"/>
      <c r="C122" s="76"/>
      <c r="D122" s="76"/>
      <c r="E122" s="76"/>
      <c r="F122" s="76"/>
      <c r="G122" s="76"/>
      <c r="H122" s="76"/>
      <c r="I122" s="76"/>
      <c r="J122" s="76"/>
      <c r="K122" s="76"/>
      <c r="L122" s="76"/>
      <c r="M122" s="76"/>
      <c r="N122" s="76"/>
      <c r="O122" s="76"/>
      <c r="P122" s="76"/>
      <c r="Q122" s="76"/>
      <c r="R122" s="76"/>
      <c r="S122" s="76"/>
      <c r="T122" s="76"/>
    </row>
    <row r="123" spans="1:52" x14ac:dyDescent="0.15">
      <c r="A123" s="76"/>
      <c r="B123" s="76"/>
      <c r="C123" s="76"/>
      <c r="D123" s="76"/>
      <c r="E123" s="76"/>
      <c r="F123" s="76"/>
      <c r="G123" s="76"/>
      <c r="H123" s="76"/>
      <c r="I123" s="76"/>
      <c r="J123" s="76"/>
      <c r="K123" s="76"/>
      <c r="L123" s="76"/>
      <c r="M123" s="76"/>
      <c r="N123" s="76"/>
      <c r="O123" s="76"/>
      <c r="P123" s="76"/>
      <c r="Q123" s="76"/>
      <c r="R123" s="76"/>
      <c r="S123" s="76"/>
      <c r="T123" s="76"/>
    </row>
    <row r="124" spans="1:52" x14ac:dyDescent="0.15">
      <c r="A124" s="76"/>
      <c r="B124" s="76"/>
      <c r="C124" s="76"/>
      <c r="D124" s="76"/>
      <c r="E124" s="76"/>
      <c r="F124" s="76"/>
      <c r="G124" s="76"/>
      <c r="H124" s="76"/>
      <c r="I124" s="76"/>
      <c r="J124" s="76"/>
      <c r="K124" s="76"/>
      <c r="L124" s="76"/>
      <c r="M124" s="76"/>
      <c r="N124" s="76"/>
      <c r="O124" s="76"/>
      <c r="P124" s="76"/>
      <c r="Q124" s="76"/>
      <c r="R124" s="76"/>
      <c r="S124" s="76"/>
      <c r="T124" s="76"/>
    </row>
    <row r="125" spans="1:52" x14ac:dyDescent="0.15">
      <c r="A125" s="76"/>
      <c r="B125" s="76"/>
      <c r="C125" s="76"/>
      <c r="D125" s="76"/>
      <c r="E125" s="76"/>
      <c r="F125" s="76"/>
      <c r="G125" s="76"/>
      <c r="H125" s="76"/>
      <c r="I125" s="76"/>
      <c r="J125" s="76"/>
      <c r="K125" s="76"/>
      <c r="L125" s="76"/>
      <c r="M125" s="76"/>
      <c r="N125" s="76"/>
      <c r="O125" s="76"/>
      <c r="P125" s="76"/>
      <c r="Q125" s="76"/>
      <c r="R125" s="76"/>
      <c r="S125" s="76"/>
      <c r="T125" s="76"/>
    </row>
    <row r="126" spans="1:52" x14ac:dyDescent="0.15">
      <c r="A126" s="76"/>
      <c r="B126" s="76"/>
      <c r="C126" s="76"/>
      <c r="D126" s="76"/>
      <c r="E126" s="76"/>
      <c r="F126" s="76"/>
      <c r="G126" s="76"/>
      <c r="H126" s="76"/>
      <c r="I126" s="76"/>
      <c r="J126" s="76"/>
      <c r="K126" s="76"/>
      <c r="L126" s="76"/>
      <c r="M126" s="76"/>
      <c r="N126" s="76"/>
      <c r="O126" s="76"/>
      <c r="P126" s="76"/>
      <c r="Q126" s="76"/>
      <c r="R126" s="76"/>
      <c r="S126" s="76"/>
      <c r="T126" s="76"/>
    </row>
    <row r="127" spans="1:52" x14ac:dyDescent="0.15">
      <c r="A127" s="76"/>
      <c r="B127" s="76"/>
      <c r="C127" s="76"/>
      <c r="D127" s="76"/>
      <c r="E127" s="76"/>
      <c r="F127" s="76"/>
      <c r="G127" s="76"/>
      <c r="H127" s="76"/>
      <c r="I127" s="76"/>
      <c r="J127" s="76"/>
      <c r="K127" s="76"/>
      <c r="L127" s="76"/>
      <c r="M127" s="76"/>
      <c r="N127" s="76"/>
      <c r="O127" s="76"/>
      <c r="P127" s="76"/>
      <c r="Q127" s="76"/>
      <c r="R127" s="76"/>
      <c r="S127" s="76"/>
      <c r="T127" s="76"/>
    </row>
    <row r="128" spans="1:52" x14ac:dyDescent="0.15">
      <c r="A128" s="76"/>
      <c r="B128" s="76"/>
      <c r="C128" s="76"/>
      <c r="D128" s="76"/>
      <c r="E128" s="76"/>
      <c r="F128" s="76"/>
      <c r="G128" s="76"/>
      <c r="H128" s="76"/>
      <c r="I128" s="76"/>
      <c r="J128" s="76"/>
      <c r="K128" s="76"/>
      <c r="L128" s="76"/>
      <c r="M128" s="76"/>
      <c r="N128" s="76"/>
      <c r="O128" s="76"/>
      <c r="P128" s="76"/>
      <c r="Q128" s="76"/>
      <c r="R128" s="76"/>
      <c r="S128" s="76"/>
      <c r="T128" s="76"/>
    </row>
    <row r="129" spans="1:20" x14ac:dyDescent="0.15">
      <c r="A129" s="76"/>
      <c r="B129" s="76"/>
      <c r="C129" s="76"/>
      <c r="D129" s="76"/>
      <c r="E129" s="76"/>
      <c r="F129" s="76"/>
      <c r="G129" s="76"/>
      <c r="H129" s="76"/>
      <c r="I129" s="76"/>
      <c r="J129" s="76"/>
      <c r="K129" s="76"/>
      <c r="L129" s="76"/>
      <c r="M129" s="76"/>
      <c r="N129" s="76"/>
      <c r="O129" s="76"/>
      <c r="P129" s="76"/>
      <c r="Q129" s="76"/>
      <c r="R129" s="76"/>
      <c r="S129" s="76"/>
      <c r="T129" s="76"/>
    </row>
    <row r="130" spans="1:20" x14ac:dyDescent="0.15">
      <c r="A130" s="76"/>
      <c r="B130" s="76"/>
      <c r="C130" s="76"/>
      <c r="D130" s="76"/>
      <c r="E130" s="76"/>
      <c r="F130" s="76"/>
      <c r="G130" s="76"/>
      <c r="H130" s="76"/>
      <c r="I130" s="76"/>
      <c r="J130" s="76"/>
      <c r="K130" s="76"/>
      <c r="L130" s="76"/>
      <c r="M130" s="76"/>
      <c r="N130" s="76"/>
      <c r="O130" s="76"/>
      <c r="P130" s="76"/>
      <c r="Q130" s="76"/>
      <c r="R130" s="76"/>
      <c r="S130" s="76"/>
      <c r="T130" s="76"/>
    </row>
    <row r="131" spans="1:20" x14ac:dyDescent="0.15">
      <c r="A131" s="76"/>
      <c r="B131" s="76"/>
      <c r="C131" s="76"/>
      <c r="D131" s="76"/>
      <c r="E131" s="76"/>
      <c r="F131" s="76"/>
      <c r="G131" s="76"/>
      <c r="H131" s="76"/>
      <c r="I131" s="76"/>
      <c r="J131" s="76"/>
      <c r="K131" s="76"/>
      <c r="L131" s="76"/>
      <c r="M131" s="76"/>
      <c r="N131" s="76"/>
      <c r="O131" s="76"/>
      <c r="P131" s="76"/>
      <c r="Q131" s="76"/>
      <c r="R131" s="76"/>
      <c r="S131" s="76"/>
      <c r="T131" s="76"/>
    </row>
    <row r="132" spans="1:20" x14ac:dyDescent="0.15">
      <c r="A132" s="76"/>
      <c r="B132" s="76"/>
      <c r="C132" s="76"/>
      <c r="D132" s="76"/>
      <c r="E132" s="76"/>
      <c r="F132" s="76"/>
      <c r="G132" s="76"/>
      <c r="H132" s="76"/>
      <c r="I132" s="76"/>
      <c r="J132" s="76"/>
      <c r="K132" s="76"/>
      <c r="L132" s="76"/>
      <c r="M132" s="76"/>
      <c r="N132" s="76"/>
      <c r="O132" s="76"/>
      <c r="P132" s="76"/>
      <c r="Q132" s="76"/>
      <c r="R132" s="76"/>
      <c r="S132" s="76"/>
      <c r="T132" s="76"/>
    </row>
    <row r="133" spans="1:20" x14ac:dyDescent="0.15">
      <c r="A133" s="76"/>
      <c r="B133" s="76"/>
      <c r="C133" s="76"/>
      <c r="D133" s="76"/>
      <c r="E133" s="76"/>
      <c r="F133" s="76"/>
      <c r="G133" s="76"/>
      <c r="H133" s="76"/>
      <c r="I133" s="76"/>
      <c r="J133" s="76"/>
      <c r="K133" s="76"/>
      <c r="L133" s="76"/>
      <c r="M133" s="76"/>
      <c r="N133" s="76"/>
      <c r="O133" s="76"/>
      <c r="P133" s="76"/>
      <c r="Q133" s="76"/>
      <c r="R133" s="76"/>
      <c r="S133" s="76"/>
      <c r="T133" s="76"/>
    </row>
    <row r="134" spans="1:20" x14ac:dyDescent="0.15">
      <c r="A134" s="76"/>
      <c r="B134" s="76"/>
      <c r="C134" s="76"/>
      <c r="D134" s="76"/>
      <c r="E134" s="76"/>
      <c r="F134" s="76"/>
      <c r="G134" s="76"/>
      <c r="H134" s="76"/>
      <c r="I134" s="76"/>
      <c r="J134" s="76"/>
      <c r="K134" s="76"/>
      <c r="L134" s="76"/>
      <c r="M134" s="76"/>
      <c r="N134" s="76"/>
      <c r="O134" s="76"/>
      <c r="P134" s="76"/>
      <c r="Q134" s="76"/>
      <c r="R134" s="76"/>
      <c r="S134" s="76"/>
      <c r="T134" s="76"/>
    </row>
    <row r="135" spans="1:20" x14ac:dyDescent="0.15">
      <c r="A135" s="76"/>
      <c r="B135" s="76"/>
      <c r="C135" s="76"/>
      <c r="D135" s="76"/>
      <c r="E135" s="76"/>
      <c r="F135" s="76"/>
      <c r="G135" s="76"/>
      <c r="H135" s="76"/>
      <c r="I135" s="76"/>
      <c r="J135" s="76"/>
      <c r="K135" s="76"/>
      <c r="L135" s="76"/>
      <c r="M135" s="76"/>
      <c r="N135" s="76"/>
      <c r="O135" s="76"/>
      <c r="P135" s="76"/>
      <c r="Q135" s="76"/>
      <c r="R135" s="76"/>
      <c r="S135" s="76"/>
      <c r="T135" s="76"/>
    </row>
    <row r="136" spans="1:20" x14ac:dyDescent="0.15">
      <c r="A136" s="76"/>
      <c r="B136" s="76"/>
      <c r="C136" s="76"/>
      <c r="D136" s="76"/>
      <c r="E136" s="76"/>
      <c r="F136" s="76"/>
      <c r="G136" s="76"/>
      <c r="H136" s="76"/>
      <c r="I136" s="76"/>
      <c r="J136" s="76"/>
      <c r="K136" s="76"/>
      <c r="L136" s="76"/>
      <c r="M136" s="76"/>
      <c r="N136" s="76"/>
      <c r="O136" s="76"/>
      <c r="P136" s="76"/>
      <c r="Q136" s="76"/>
      <c r="R136" s="76"/>
      <c r="S136" s="76"/>
      <c r="T136" s="76"/>
    </row>
    <row r="137" spans="1:20" x14ac:dyDescent="0.15">
      <c r="A137" s="76"/>
      <c r="B137" s="76"/>
      <c r="C137" s="76"/>
      <c r="D137" s="76"/>
      <c r="E137" s="76"/>
      <c r="F137" s="76"/>
      <c r="G137" s="76"/>
      <c r="H137" s="76"/>
      <c r="I137" s="76"/>
      <c r="J137" s="76"/>
      <c r="K137" s="76"/>
      <c r="L137" s="76"/>
      <c r="M137" s="76"/>
      <c r="N137" s="76"/>
      <c r="O137" s="76"/>
      <c r="P137" s="76"/>
      <c r="Q137" s="76"/>
      <c r="R137" s="76"/>
      <c r="S137" s="76"/>
      <c r="T137" s="76"/>
    </row>
    <row r="138" spans="1:20" x14ac:dyDescent="0.15">
      <c r="A138" s="76"/>
      <c r="B138" s="76"/>
      <c r="C138" s="76"/>
      <c r="D138" s="76"/>
      <c r="E138" s="76"/>
      <c r="F138" s="76"/>
      <c r="G138" s="76"/>
      <c r="H138" s="76"/>
      <c r="I138" s="76"/>
      <c r="J138" s="76"/>
      <c r="K138" s="76"/>
      <c r="L138" s="76"/>
      <c r="M138" s="76"/>
      <c r="N138" s="76"/>
      <c r="O138" s="76"/>
      <c r="P138" s="76"/>
      <c r="Q138" s="76"/>
      <c r="R138" s="76"/>
      <c r="S138" s="76"/>
      <c r="T138" s="76"/>
    </row>
    <row r="139" spans="1:20" x14ac:dyDescent="0.15">
      <c r="A139" s="76"/>
      <c r="B139" s="76"/>
      <c r="C139" s="76"/>
      <c r="D139" s="76"/>
      <c r="E139" s="76"/>
      <c r="F139" s="76"/>
      <c r="G139" s="76"/>
      <c r="H139" s="76"/>
      <c r="I139" s="76"/>
      <c r="J139" s="76"/>
      <c r="K139" s="76"/>
      <c r="L139" s="76"/>
      <c r="M139" s="76"/>
      <c r="N139" s="76"/>
      <c r="O139" s="76"/>
      <c r="P139" s="76"/>
      <c r="Q139" s="76"/>
      <c r="R139" s="76"/>
      <c r="S139" s="76"/>
      <c r="T139" s="76"/>
    </row>
  </sheetData>
  <sheetProtection algorithmName="SHA-512" hashValue="drgB0OR1ZHNsw+SP+qgFsjysYZDJQXgTZquaCcKBZxKwQGX7Yxspwl+17sRdXlRxnUEqHU3WzlA5wRDUKeAEPg==" saltValue="cbmDFHnhjvhajBTUeOBKbA==" spinCount="100000" sheet="1" objects="1" scenarios="1"/>
  <phoneticPr fontId="4" type="noConversion"/>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F9899285DAFD4ABF6B899D562AD66C" ma:contentTypeVersion="17" ma:contentTypeDescription="Create a new document." ma:contentTypeScope="" ma:versionID="2251dce4c867e78d82bc97011e6d0463">
  <xsd:schema xmlns:xsd="http://www.w3.org/2001/XMLSchema" xmlns:xs="http://www.w3.org/2001/XMLSchema" xmlns:p="http://schemas.microsoft.com/office/2006/metadata/properties" xmlns:ns2="83334834-c131-4d61-bee2-353962f65d11" xmlns:ns3="73800343-357b-4820-8319-133562b4fa54" xmlns:ns4="73d85984-15f2-4ae1-928a-e67d5ef2c9c8" targetNamespace="http://schemas.microsoft.com/office/2006/metadata/properties" ma:root="true" ma:fieldsID="f1ce11c3d15de5cda018eb57dd48e231" ns2:_="" ns3:_="" ns4:_="">
    <xsd:import namespace="83334834-c131-4d61-bee2-353962f65d11"/>
    <xsd:import namespace="73800343-357b-4820-8319-133562b4fa54"/>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34834-c131-4d61-bee2-353962f65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00343-357b-4820-8319-133562b4fa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e3ab515-3da6-47f0-b5b5-3f25682334a0}" ma:internalName="TaxCatchAll" ma:showField="CatchAllData" ma:web="73800343-357b-4820-8319-133562b4f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F888AC-F0C8-418F-A89C-F99FE699C366}"/>
</file>

<file path=customXml/itemProps2.xml><?xml version="1.0" encoding="utf-8"?>
<ds:datastoreItem xmlns:ds="http://schemas.openxmlformats.org/officeDocument/2006/customXml" ds:itemID="{60762D18-3406-4FB1-B928-D32F24D7704D}"/>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Summary</vt:lpstr>
      <vt:lpstr>Bills 2023</vt:lpstr>
      <vt:lpstr>Bills 2022</vt:lpstr>
      <vt:lpstr>Bills 2021</vt:lpstr>
      <vt:lpstr>Bills 2020</vt:lpstr>
      <vt:lpstr>Bills 2019</vt:lpstr>
      <vt:lpstr>Bills 2018</vt:lpstr>
      <vt:lpstr>Bills 2017</vt:lpstr>
      <vt:lpstr>Bills 2016</vt:lpstr>
      <vt:lpstr>Bills 2015</vt:lpstr>
      <vt:lpstr>Bills 2014</vt:lpstr>
      <vt:lpstr>Bills 2013</vt:lpstr>
      <vt:lpstr>Tariffs 2023</vt:lpstr>
      <vt:lpstr>Tariffs 2022</vt:lpstr>
      <vt:lpstr>Tariffs 2021</vt:lpstr>
      <vt:lpstr>Tariffs 2020</vt:lpstr>
      <vt:lpstr>Tariffs 2019</vt:lpstr>
      <vt:lpstr>Tariffs 2018</vt:lpstr>
      <vt:lpstr>Tariffs 2017</vt:lpstr>
      <vt:lpstr>Tariffs 2016</vt:lpstr>
      <vt:lpstr>Tariffs 2015</vt:lpstr>
      <vt:lpstr>Tariffs 2014</vt:lpstr>
      <vt:lpstr>Tariffs 2013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Mauseth</dc:creator>
  <cp:lastModifiedBy>May Mauseth</cp:lastModifiedBy>
  <dcterms:created xsi:type="dcterms:W3CDTF">2013-08-20T06:41:03Z</dcterms:created>
  <dcterms:modified xsi:type="dcterms:W3CDTF">2023-11-27T03:09:14Z</dcterms:modified>
</cp:coreProperties>
</file>